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emf" ContentType="image/x-emf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Definition2.xml" ContentType="application/vnd.openxmlformats-officedocument.spreadsheetml.pivotCacheDefinition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tables/table1.xml" ContentType="application/vnd.openxmlformats-officedocument.spreadsheetml.tab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4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5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6.xml" ContentType="application/vnd.openxmlformats-officedocument.drawing+xml"/>
  <Override PartName="/xl/charts/chartEx1.xml" ContentType="application/vnd.ms-office.chartex+xml"/>
  <Override PartName="/xl/charts/style7.xml" ContentType="application/vnd.ms-office.chartstyle+xml"/>
  <Override PartName="/xl/charts/colors7.xml" ContentType="application/vnd.ms-office.chartcolorstyle+xml"/>
  <Override PartName="/xl/charts/chartEx2.xml" ContentType="application/vnd.ms-office.chartex+xml"/>
  <Override PartName="/xl/charts/style8.xml" ContentType="application/vnd.ms-office.chartstyle+xml"/>
  <Override PartName="/xl/charts/colors8.xml" ContentType="application/vnd.ms-office.chartcolorstyle+xml"/>
  <Override PartName="/xl/charts/chartEx3.xml" ContentType="application/vnd.ms-office.chartex+xml"/>
  <Override PartName="/xl/charts/style9.xml" ContentType="application/vnd.ms-office.chartstyle+xml"/>
  <Override PartName="/xl/charts/colors9.xml" ContentType="application/vnd.ms-office.chartcolorstyle+xml"/>
  <Override PartName="/xl/charts/chart7.xml" ContentType="application/vnd.openxmlformats-officedocument.drawingml.chart+xml"/>
  <Override PartName="/xl/drawings/drawing7.xml" ContentType="application/vnd.openxmlformats-officedocument.drawing+xml"/>
  <Override PartName="/xl/charts/chart8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9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8.xml" ContentType="application/vnd.openxmlformats-officedocument.drawing+xml"/>
  <Override PartName="/xl/charts/chart10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1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drawings/drawing9.xml" ContentType="application/vnd.openxmlformats-officedocument.drawing+xml"/>
  <Override PartName="/xl/tables/table2.xml" ContentType="application/vnd.openxmlformats-officedocument.spreadsheetml.table+xml"/>
  <Override PartName="/xl/charts/chart12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3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drawings/drawing10.xml" ContentType="application/vnd.openxmlformats-officedocument.drawing+xml"/>
  <Override PartName="/xl/tables/table3.xml" ContentType="application/vnd.openxmlformats-officedocument.spreadsheetml.table+xml"/>
  <Override PartName="/xl/charts/chart14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drawings/drawing11.xml" ContentType="application/vnd.openxmlformats-officedocument.drawing+xml"/>
  <Override PartName="/xl/tables/table4.xml" ContentType="application/vnd.openxmlformats-officedocument.spreadsheetml.table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pivotTables/pivotTable1.xml" ContentType="application/vnd.openxmlformats-officedocument.spreadsheetml.pivotTable+xml"/>
  <Override PartName="/xl/drawings/drawing12.xml" ContentType="application/vnd.openxmlformats-officedocument.drawing+xml"/>
  <Override PartName="/xl/charts/chartEx4.xml" ContentType="application/vnd.ms-office.chartex+xml"/>
  <Override PartName="/xl/charts/style18.xml" ContentType="application/vnd.ms-office.chartstyle+xml"/>
  <Override PartName="/xl/charts/colors18.xml" ContentType="application/vnd.ms-office.chartcolorstyle+xml"/>
  <Override PartName="/xl/charts/chartEx5.xml" ContentType="application/vnd.ms-office.chartex+xml"/>
  <Override PartName="/xl/charts/style19.xml" ContentType="application/vnd.ms-office.chartstyle+xml"/>
  <Override PartName="/xl/charts/colors19.xml" ContentType="application/vnd.ms-office.chartcolorstyle+xml"/>
  <Override PartName="/xl/charts/chartEx6.xml" ContentType="application/vnd.ms-office.chartex+xml"/>
  <Override PartName="/xl/charts/style20.xml" ContentType="application/vnd.ms-office.chartstyle+xml"/>
  <Override PartName="/xl/charts/colors20.xml" ContentType="application/vnd.ms-office.chartcolorstyle+xml"/>
  <Override PartName="/xl/charts/chartEx7.xml" ContentType="application/vnd.ms-office.chartex+xml"/>
  <Override PartName="/xl/charts/style21.xml" ContentType="application/vnd.ms-office.chartstyle+xml"/>
  <Override PartName="/xl/charts/colors21.xml" ContentType="application/vnd.ms-office.chartcolorstyle+xml"/>
  <Override PartName="/xl/charts/chartEx8.xml" ContentType="application/vnd.ms-office.chartex+xml"/>
  <Override PartName="/xl/charts/style22.xml" ContentType="application/vnd.ms-office.chartstyle+xml"/>
  <Override PartName="/xl/charts/colors22.xml" ContentType="application/vnd.ms-office.chartcolorstyle+xml"/>
  <Override PartName="/xl/charts/chartEx9.xml" ContentType="application/vnd.ms-office.chartex+xml"/>
  <Override PartName="/xl/charts/style23.xml" ContentType="application/vnd.ms-office.chartstyle+xml"/>
  <Override PartName="/xl/charts/colors23.xml" ContentType="application/vnd.ms-office.chartcolorstyle+xml"/>
  <Override PartName="/xl/charts/chartEx10.xml" ContentType="application/vnd.ms-office.chartex+xml"/>
  <Override PartName="/xl/charts/style24.xml" ContentType="application/vnd.ms-office.chartstyle+xml"/>
  <Override PartName="/xl/charts/colors24.xml" ContentType="application/vnd.ms-office.chartcolorstyle+xml"/>
  <Override PartName="/xl/charts/chartEx11.xml" ContentType="application/vnd.ms-office.chartex+xml"/>
  <Override PartName="/xl/charts/style25.xml" ContentType="application/vnd.ms-office.chartstyle+xml"/>
  <Override PartName="/xl/charts/colors25.xml" ContentType="application/vnd.ms-office.chartcolorstyle+xml"/>
  <Override PartName="/xl/charts/chartEx12.xml" ContentType="application/vnd.ms-office.chartex+xml"/>
  <Override PartName="/xl/charts/style26.xml" ContentType="application/vnd.ms-office.chartstyle+xml"/>
  <Override PartName="/xl/charts/colors26.xml" ContentType="application/vnd.ms-office.chartcolorstyle+xml"/>
  <Override PartName="/xl/drawings/drawing13.xml" ContentType="application/vnd.openxmlformats-officedocument.drawing+xml"/>
  <Override PartName="/xl/charts/chart1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drawings/drawing14.xml" ContentType="application/vnd.openxmlformats-officedocument.drawing+xml"/>
  <Override PartName="/xl/charts/chart18.xml" ContentType="application/vnd.openxmlformats-officedocument.drawingml.chart+xml"/>
  <Override PartName="/xl/drawings/drawing15.xml" ContentType="application/vnd.openxmlformats-officedocument.drawingml.chartshapes+xml"/>
  <Override PartName="/xl/charts/chart19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20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drawings/drawing16.xml" ContentType="application/vnd.openxmlformats-officedocument.drawing+xml"/>
  <Override PartName="/xl/ctrlProps/ctrlProp1.xml" ContentType="application/vnd.ms-excel.controlproperties+xml"/>
  <Override PartName="/xl/charts/chart21.xml" ContentType="application/vnd.openxmlformats-officedocument.drawingml.chart+xml"/>
  <Override PartName="/xl/drawings/drawing17.xml" ContentType="application/vnd.openxmlformats-officedocument.drawing+xml"/>
  <Override PartName="/xl/charts/chart22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omments1.xml" ContentType="application/vnd.openxmlformats-officedocument.spreadsheetml.comments+xml"/>
  <Override PartName="/xl/charts/chart23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drawings/drawing20.xml" ContentType="application/vnd.openxmlformats-officedocument.drawing+xml"/>
  <Override PartName="/xl/comments2.xml" ContentType="application/vnd.openxmlformats-officedocument.spreadsheetml.comments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drawings/drawing21.xml" ContentType="application/vnd.openxmlformats-officedocument.drawing+xml"/>
  <Override PartName="/xl/charts/chart26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drawings/drawing22.xml" ContentType="application/vnd.openxmlformats-officedocument.drawing+xml"/>
  <Override PartName="/xl/charts/chart27.xml" ContentType="application/vnd.openxmlformats-officedocument.drawingml.chart+xml"/>
  <Override PartName="/xl/drawings/drawing23.xml" ContentType="application/vnd.openxmlformats-officedocument.drawing+xml"/>
  <Override PartName="/xl/ctrlProps/ctrlProp2.xml" ContentType="application/vnd.ms-excel.controlproperties+xml"/>
  <Override PartName="/xl/ctrlProps/ctrlProp3.xml" ContentType="application/vnd.ms-excel.controlproperties+xml"/>
  <Override PartName="/xl/tables/table5.xml" ContentType="application/vnd.openxmlformats-officedocument.spreadsheetml.table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drawings/drawing24.xml" ContentType="application/vnd.openxmlformats-officedocument.drawing+xml"/>
  <Override PartName="/xl/charts/chart30.xml" ContentType="application/vnd.openxmlformats-officedocument.drawingml.chart+xml"/>
  <Override PartName="/xl/drawings/drawing25.xml" ContentType="application/vnd.openxmlformats-officedocument.drawing+xml"/>
  <Override PartName="/xl/tables/table6.xml" ContentType="application/vnd.openxmlformats-officedocument.spreadsheetml.table+xml"/>
  <Override PartName="/xl/charts/chart31.xml" ContentType="application/vnd.openxmlformats-officedocument.drawingml.chart+xml"/>
  <Override PartName="/xl/calcChain.xml" ContentType="application/vnd.openxmlformats-officedocument.spreadsheetml.calcChain+xml"/>
  <Override PartName="/xl/volatileDependencies.xml" ContentType="application/vnd.openxmlformats-officedocument.spreadsheetml.volatileDependenc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529"/>
  <workbookPr codeName="ThisWorkbook" hidePivotFieldList="1"/>
  <mc:AlternateContent xmlns:mc="http://schemas.openxmlformats.org/markup-compatibility/2006">
    <mc:Choice Requires="x15">
      <x15ac:absPath xmlns:x15ac="http://schemas.microsoft.com/office/spreadsheetml/2010/11/ac" url="D:\Data\courses\Excel\Charts\MyChartsCourse\"/>
    </mc:Choice>
  </mc:AlternateContent>
  <xr:revisionPtr revIDLastSave="0" documentId="13_ncr:1_{217F95C5-8A15-48C7-8F59-989544AC8B33}" xr6:coauthVersionLast="47" xr6:coauthVersionMax="47" xr10:uidLastSave="{00000000-0000-0000-0000-000000000000}"/>
  <bookViews>
    <workbookView xWindow="-120" yWindow="-120" windowWidth="29040" windowHeight="15840" tabRatio="846" xr2:uid="{00000000-000D-0000-FFFF-FFFF00000000}"/>
  </bookViews>
  <sheets>
    <sheet name="Overview" sheetId="25" r:id="rId1"/>
    <sheet name="Stacked Bars" sheetId="6" r:id="rId2"/>
    <sheet name="Logarithmique" sheetId="11" r:id="rId3"/>
    <sheet name="Pareto" sheetId="2" r:id="rId4"/>
    <sheet name="Age pyramid" sheetId="1" r:id="rId5"/>
    <sheet name="Doughnut" sheetId="3" r:id="rId6"/>
    <sheet name="Histogram" sheetId="5" r:id="rId7"/>
    <sheet name="Data Pie - Mini" sheetId="7" r:id="rId8"/>
    <sheet name="Data Dougnut" sheetId="8" r:id="rId9"/>
    <sheet name="Compare - Radar" sheetId="9" r:id="rId10"/>
    <sheet name="XY Scatter" sheetId="23" r:id="rId11"/>
    <sheet name="Ladder - old" sheetId="4" r:id="rId12"/>
    <sheet name="New charts 365" sheetId="15" r:id="rId13"/>
    <sheet name="Bubble vb" sheetId="20" r:id="rId14"/>
    <sheet name="Doc Distributie" sheetId="14" r:id="rId15"/>
    <sheet name="Tornado Final " sheetId="16" r:id="rId16"/>
    <sheet name="KPI Chart" sheetId="17" r:id="rId17"/>
    <sheet name="WaffleChart" sheetId="18" r:id="rId18"/>
    <sheet name="Waffle Chart source" sheetId="19" r:id="rId19"/>
    <sheet name="Error bars" sheetId="21" r:id="rId20"/>
    <sheet name="Todays date" sheetId="22" r:id="rId21"/>
    <sheet name="Stock" sheetId="26" r:id="rId22"/>
    <sheet name="Power Sales" sheetId="27" r:id="rId23"/>
    <sheet name="US Salaries" sheetId="29" r:id="rId24"/>
    <sheet name="World Time Zones" sheetId="30" r:id="rId25"/>
    <sheet name="Issue Log" sheetId="31" r:id="rId26"/>
  </sheets>
  <externalReferences>
    <externalReference r:id="rId27"/>
    <externalReference r:id="rId28"/>
    <externalReference r:id="rId29"/>
    <externalReference r:id="rId30"/>
    <externalReference r:id="rId31"/>
    <externalReference r:id="rId32"/>
  </externalReferences>
  <definedNames>
    <definedName name="_AMO_RefreshMultipleList" hidden="1">"'516966432'"</definedName>
    <definedName name="_AMO_XmlVersion" hidden="1">"'1'"</definedName>
    <definedName name="_Fill" localSheetId="14" hidden="1">#REF!</definedName>
    <definedName name="_Fill" localSheetId="25" hidden="1">#REF!</definedName>
    <definedName name="_Fill" localSheetId="22" hidden="1">#REF!</definedName>
    <definedName name="_Fill" localSheetId="23" hidden="1">#REF!</definedName>
    <definedName name="_Fill" localSheetId="24" hidden="1">#REF!</definedName>
    <definedName name="_Fill" hidden="1">#REF!</definedName>
    <definedName name="_Fill2" localSheetId="14" hidden="1">#REF!</definedName>
    <definedName name="_Fill2" localSheetId="25" hidden="1">#REF!</definedName>
    <definedName name="_Fill2" hidden="1">#REF!</definedName>
    <definedName name="_xlnm._FilterDatabase" localSheetId="13" hidden="1">'Bubble vb'!$A$3:$C$3</definedName>
    <definedName name="_Table1_In1" localSheetId="14" hidden="1">#REF!</definedName>
    <definedName name="_Table1_In1" localSheetId="25" hidden="1">#REF!</definedName>
    <definedName name="_Table1_In1" localSheetId="22" hidden="1">#REF!</definedName>
    <definedName name="_Table1_In1" localSheetId="23" hidden="1">#REF!</definedName>
    <definedName name="_Table1_In1" localSheetId="24" hidden="1">#REF!</definedName>
    <definedName name="_Table1_In1" hidden="1">#REF!</definedName>
    <definedName name="_Table1_Out" localSheetId="14" hidden="1">#REF!</definedName>
    <definedName name="_Table1_Out" localSheetId="25" hidden="1">#REF!</definedName>
    <definedName name="_Table1_Out" hidden="1">#REF!</definedName>
    <definedName name="_Table2_Out" localSheetId="14" hidden="1">#REF!</definedName>
    <definedName name="_Table2_Out" localSheetId="25" hidden="1">#REF!</definedName>
    <definedName name="_Table2_Out" hidden="1">#REF!</definedName>
    <definedName name="_Table2In2" localSheetId="14" hidden="1">#REF!</definedName>
    <definedName name="_Table2In2" localSheetId="25" hidden="1">#REF!</definedName>
    <definedName name="_Table2In2" hidden="1">#REF!</definedName>
    <definedName name="_xlchart.v1.0" hidden="1">Histogram!$F$34:$F$81</definedName>
    <definedName name="_xlchart.v1.1" hidden="1">Histogram!$J$34:$J$81</definedName>
    <definedName name="_xlchart.v1.15" hidden="1">'New charts 365'!$A$72:$B$86</definedName>
    <definedName name="_xlchart.v1.16" hidden="1">'New charts 365'!$C$72:$C$86</definedName>
    <definedName name="_xlchart.v1.2" hidden="1">Histogram!$A$3</definedName>
    <definedName name="_xlchart.v1.20" hidden="1">'New charts 365'!$B$8:$B$16</definedName>
    <definedName name="_xlchart.v1.21" hidden="1">'New charts 365'!$C$8:$C$16</definedName>
    <definedName name="_xlchart.v1.28" hidden="1">'New charts 365'!$A$102:$A$107</definedName>
    <definedName name="_xlchart.v1.29" hidden="1">'New charts 365'!$B$102:$B$107</definedName>
    <definedName name="_xlchart.v1.3" hidden="1">Histogram!$A$4:$A$29</definedName>
    <definedName name="_xlchart.v1.30" hidden="1">'New charts 365'!$A$94:$A$99</definedName>
    <definedName name="_xlchart.v1.31" hidden="1">'New charts 365'!$B$94:$B$99</definedName>
    <definedName name="_xlchart.v1.36" hidden="1">'New charts 365'!$A$94:$A$99</definedName>
    <definedName name="_xlchart.v1.37" hidden="1">'New charts 365'!$B$94:$B$99</definedName>
    <definedName name="_xlchart.v1.38" hidden="1">'New charts 365'!$A$8:$B$16</definedName>
    <definedName name="_xlchart.v1.39" hidden="1">'New charts 365'!$C$8:$C$16</definedName>
    <definedName name="_xlchart.v1.4" hidden="1">Histogram!$B$3</definedName>
    <definedName name="_xlchart.v1.5" hidden="1">Histogram!$B$4:$B$29</definedName>
    <definedName name="_xlchart.v1.6" hidden="1">Histogram!$I$34:$I$81</definedName>
    <definedName name="_xlchart.v1.7" hidden="1">'New charts 365'!$A$102:$A$107</definedName>
    <definedName name="_xlchart.v1.8" hidden="1">'New charts 365'!$B$102:$B$107</definedName>
    <definedName name="_xlchart.v2.17" hidden="1">'New charts 365'!$A$28:$A$32</definedName>
    <definedName name="_xlchart.v2.18" hidden="1">'New charts 365'!$B$27</definedName>
    <definedName name="_xlchart.v2.19" hidden="1">'New charts 365'!$C$28:$C$32</definedName>
    <definedName name="_xlchart.v5.10" hidden="1">'New charts 365'!$A$64:$A$66</definedName>
    <definedName name="_xlchart.v5.11" hidden="1">'New charts 365'!$B$63</definedName>
    <definedName name="_xlchart.v5.12" hidden="1">'New charts 365'!$B$64:$B$66</definedName>
    <definedName name="_xlchart.v5.13" hidden="1">'New charts 365'!$C$63</definedName>
    <definedName name="_xlchart.v5.14" hidden="1">'New charts 365'!$C$64:$C$66</definedName>
    <definedName name="_xlchart.v5.22" hidden="1">'New charts 365'!$A$59</definedName>
    <definedName name="_xlchart.v5.23" hidden="1">'New charts 365'!$A$60:$A$62</definedName>
    <definedName name="_xlchart.v5.24" hidden="1">'New charts 365'!$B$59</definedName>
    <definedName name="_xlchart.v5.25" hidden="1">'New charts 365'!$B$60:$B$62</definedName>
    <definedName name="_xlchart.v5.26" hidden="1">'New charts 365'!$C$59</definedName>
    <definedName name="_xlchart.v5.27" hidden="1">'New charts 365'!$C$60:$C$62</definedName>
    <definedName name="_xlchart.v5.32" hidden="1">'New charts 365'!$A$43</definedName>
    <definedName name="_xlchart.v5.33" hidden="1">'New charts 365'!$A$44:$A$58</definedName>
    <definedName name="_xlchart.v5.34" hidden="1">'New charts 365'!$B$43</definedName>
    <definedName name="_xlchart.v5.35" hidden="1">'New charts 365'!$B$44:$B$58</definedName>
    <definedName name="_xlchart.v5.9" hidden="1">'New charts 365'!$A$63</definedName>
    <definedName name="_xlcn.WorksheetConnection_Nieuwigheden.xlsxtblSales1" hidden="1">[1]!tblSales</definedName>
    <definedName name="AccessDatabase" hidden="1">"C:\Mes documents\Excell\dbase exemples.mdb"</definedName>
    <definedName name="Age">'[2]Ranking Solution'!$D$6:$D$30</definedName>
    <definedName name="anscount" hidden="1">2</definedName>
    <definedName name="BackendData">#REF!</definedName>
    <definedName name="Calendar" localSheetId="25">daysAndWks + 'Issue Log'!DateOfFirst - WEEKDAY('Issue Log'!DateOfFirst,2)</definedName>
    <definedName name="Calendar" localSheetId="22">daysAndWks + DateOfFirst - WEEKDAY(DateOfFirst,2)</definedName>
    <definedName name="Calendar" localSheetId="23">daysAndWks + DateOfFirst - WEEKDAY(DateOfFirst,2)</definedName>
    <definedName name="Calendar" localSheetId="24">daysAndWks + DateOfFirst - WEEKDAY(DateOfFirst,2)</definedName>
    <definedName name="Calendar">daysAndWks + DateOfFirst - WEEKDAY(DateOfFirst,2)</definedName>
    <definedName name="CompDocs1" localSheetId="14">'Doc Distributie'!$G$14:$I$14</definedName>
    <definedName name="CompDocs2" localSheetId="14">'Doc Distributie'!$G$15:$I$15</definedName>
    <definedName name="CompDocs3" localSheetId="14">'Doc Distributie'!$G$16:$I$16</definedName>
    <definedName name="CompDocs4" localSheetId="14">'Doc Distributie'!$G$17:$I$17</definedName>
    <definedName name="CompDocs5" localSheetId="14">'Doc Distributie'!$G$18:$I$18</definedName>
    <definedName name="CompDocs6" localSheetId="14">'Doc Distributie'!$G$19:$I$19</definedName>
    <definedName name="CountWords">_xlfn.LAMBDA(_xlpm.text,LEN(TRIM(_xlpm.text))-LEN(SUBSTITUTE(_xlpm.text," ",""))+1)</definedName>
    <definedName name="criterium">'[2]Ranking Solution'!$J$6</definedName>
    <definedName name="DateOfFirst" localSheetId="25">DATE(YEAR(#REF!),MONTH(#REF!),1)</definedName>
    <definedName name="DateOfFirst">DATE(YEAR(#REF!),MONTH(#REF!),1)</definedName>
    <definedName name="daysAndWks">COLUMN(OFFSET(INDIRECT("$A$1"),0,0,1,42))-1</definedName>
    <definedName name="dayTypes">[3]Daily!$N$5:$N$8</definedName>
    <definedName name="FillPlus" hidden="1">#REF!</definedName>
    <definedName name="IfBlank">_xlfn.LAMBDA(_xlpm.val,_xlpm.valBlank,IF(ISBLANK(_xlpm.val),_xlpm.valBlank,_xlpm.val))</definedName>
    <definedName name="issueCloseDates">'Issue Log'!$G$6:$G$305</definedName>
    <definedName name="issueOpenDates">'Issue Log'!$F$6:$F$305</definedName>
    <definedName name="issuePriorities">'Issue Log'!$E$6:$E$305</definedName>
    <definedName name="issueTable">'Issue Log'!$C$5:$H$305</definedName>
    <definedName name="langueSelected">[2]TableLangues!$A$1</definedName>
    <definedName name="lstDailyEvents">[3]Daily!$L$5:$L$370</definedName>
    <definedName name="lstJobs">'US Salaries'!$F$5:$F$12</definedName>
    <definedName name="m1_" localSheetId="25">#REF!</definedName>
    <definedName name="m1_">#REF!</definedName>
    <definedName name="m10_" localSheetId="25">#REF!</definedName>
    <definedName name="m10_">#REF!</definedName>
    <definedName name="m11_" localSheetId="25">#REF!</definedName>
    <definedName name="m11_">#REF!</definedName>
    <definedName name="m12_" localSheetId="25">#REF!</definedName>
    <definedName name="m12_">#REF!</definedName>
    <definedName name="m2_" localSheetId="25">#REF!</definedName>
    <definedName name="m2_">#REF!</definedName>
    <definedName name="m3_" localSheetId="25">#REF!</definedName>
    <definedName name="m3_">#REF!</definedName>
    <definedName name="m4_" localSheetId="25">#REF!</definedName>
    <definedName name="m4_">#REF!</definedName>
    <definedName name="m5_" localSheetId="25">#REF!</definedName>
    <definedName name="m5_">#REF!</definedName>
    <definedName name="m6_" localSheetId="25">#REF!</definedName>
    <definedName name="m6_">#REF!</definedName>
    <definedName name="m7_" localSheetId="25">#REF!</definedName>
    <definedName name="m7_">#REF!</definedName>
    <definedName name="m8_" localSheetId="25">#REF!</definedName>
    <definedName name="m8_">#REF!</definedName>
    <definedName name="m9_" localSheetId="25">#REF!</definedName>
    <definedName name="m9_">#REF!</definedName>
    <definedName name="mesAges">'[2]Vacature solved'!$H$6:$H$489</definedName>
    <definedName name="months">'[4]Case Study 4 sol'!$T$4:$T$15</definedName>
    <definedName name="myCats" localSheetId="25">[5]qrySalesDetails!$Q$11:$Q$18</definedName>
    <definedName name="myCats" localSheetId="22">[5]qrySalesDetails!$Q$11:$Q$18</definedName>
    <definedName name="myCats" localSheetId="23">[5]qrySalesDetails!$Q$11:$Q$18</definedName>
    <definedName name="myCats" localSheetId="24">[5]qrySalesDetails!$Q$11:$Q$18</definedName>
    <definedName name="myCats">#REF!</definedName>
    <definedName name="Overtime">[4]TimeSheet!$C$23</definedName>
    <definedName name="OwnDocs1" localSheetId="14">'Doc Distributie'!$G$6:$I$6</definedName>
    <definedName name="OwnDocs2" localSheetId="14">'Doc Distributie'!$G$7:$I$7</definedName>
    <definedName name="OwnDocs3" localSheetId="14">'Doc Distributie'!$G$8:$I$8</definedName>
    <definedName name="OwnDocs4" localSheetId="14">'Doc Distributie'!$G$9:$I$9</definedName>
    <definedName name="OwnDocs5" localSheetId="14">'Doc Distributie'!$G$10:$I$10</definedName>
    <definedName name="OwnDocs6" localSheetId="14">'Doc Distributie'!$G$11:$I$11</definedName>
    <definedName name="PrixKm" localSheetId="25">[6]scen2!$B$12</definedName>
    <definedName name="PrixKm" localSheetId="22">[6]scen2!$B$12</definedName>
    <definedName name="PrixKm" localSheetId="23">[6]scen2!$B$12</definedName>
    <definedName name="PrixKm" localSheetId="24">[6]scen2!$B$12</definedName>
    <definedName name="PrixKm">#REF!</definedName>
    <definedName name="PrixService" localSheetId="25">[6]scen2!$B$11</definedName>
    <definedName name="PrixService" localSheetId="22">[6]scen2!$B$11</definedName>
    <definedName name="PrixService" localSheetId="23">[6]scen2!$B$11</definedName>
    <definedName name="PrixService" localSheetId="24">[6]scen2!$B$11</definedName>
    <definedName name="PrixService">#REF!</definedName>
    <definedName name="qryExportToExcel" localSheetId="25">#REF!</definedName>
    <definedName name="qryExportToExcel">#REF!</definedName>
    <definedName name="Quarter">'[2]Cumulated Results'!$H$8</definedName>
    <definedName name="resIDs">[2]Patterns!$C$3:$C$8</definedName>
    <definedName name="resRates">[2]Patterns!$E$3:$E$8</definedName>
    <definedName name="resTypes">[2]Patterns!$D$3:$D$8</definedName>
    <definedName name="Revenue">'[2]Cumulated Results'!$C$6:$C$17</definedName>
    <definedName name="rgAvgDelivery" localSheetId="25">#REF!</definedName>
    <definedName name="rgAvgDelivery">#REF!</definedName>
    <definedName name="rgAvgScore" localSheetId="25">#REF!</definedName>
    <definedName name="rgAvgScore">#REF!</definedName>
    <definedName name="rgGoalDelivery" localSheetId="25">#REF!</definedName>
    <definedName name="rgGoalDelivery">#REF!</definedName>
    <definedName name="rgGoalScore" localSheetId="25">#REF!</definedName>
    <definedName name="rgGoalScore">#REF!</definedName>
    <definedName name="rgOrderNrs" localSheetId="25">_xlfn.ANCHORARRAY('[2]Sales Data'!#REF!)</definedName>
    <definedName name="rgOrderNrs">_xlfn.ANCHORARRAY('[2]Sales Data'!#REF!)</definedName>
    <definedName name="rgQuotes" localSheetId="25">_xlfn.ANCHORARRAY('[2]Sales Data'!#REF!)</definedName>
    <definedName name="rgQuotes">_xlfn.ANCHORARRAY('[2]Sales Data'!#REF!)</definedName>
    <definedName name="sexe">'[2]Ranking Solution'!$C$6:$C$30</definedName>
    <definedName name="StartDay">[4]TimeSheet!$D$5</definedName>
    <definedName name="tauxDollarEuro">#REF!</definedName>
    <definedName name="tblDocs" hidden="1">#REF!</definedName>
    <definedName name="valEventStats">[3]Daily!$S$5</definedName>
    <definedName name="valYearStart">[3]Daily!$C$5</definedName>
    <definedName name="VolumeSphere">_xlfn.LAMBDA(_xlpm.r,4/3*PI()*_xlpm.r^3)</definedName>
    <definedName name="wAverage">_xlfn.LAMBDA(_xlpm.values,_xlpm.weights, SUMPRODUCT(_xlpm.values, _xlpm.weights)/SUM(_xlpm.weights))</definedName>
  </definedNames>
  <calcPr calcId="191029"/>
  <pivotCaches>
    <pivotCache cacheId="0" r:id="rId33"/>
    <pivotCache cacheId="1" r:id="rId34"/>
  </pivotCaches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tblSales-ac262f38-e338-46a8-90e9-09615fb5cec9" name="tblSales" connection="WorksheetConnection_Nieuwigheden.xlsx!tblSales"/>
        </x15:modelTables>
        <x15:extLst>
          <ext xmlns:x16="http://schemas.microsoft.com/office/spreadsheetml/2014/11/main" uri="{9835A34E-60A6-4A7C-AAB8-D5F71C897F49}">
            <x16:modelTimeGroupings>
              <x16:modelTimeGrouping tableName="tblSales" columnName="OrderDate" columnId="OrderDate">
                <x16:calculatedTimeColumn columnName="OrderDate (Year)" columnId="OrderDate (Year)" contentType="years" isSelected="1"/>
                <x16:calculatedTimeColumn columnName="OrderDate (Month Index)" columnId="OrderDate (Month Index)" contentType="monthsindex" isSelected="1"/>
                <x16:calculatedTimeColumn columnName="OrderDate (Month)" columnId="OrderDate (Month)" contentType="months" isSelected="1"/>
              </x16:modelTimeGrouping>
            </x16:modelTimeGroupings>
          </ext>
        </x15:extLst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5" i="20" l="1"/>
  <c r="C6" i="20"/>
  <c r="C7" i="20"/>
  <c r="C8" i="20"/>
  <c r="C9" i="20"/>
  <c r="C10" i="20"/>
  <c r="D19" i="20"/>
  <c r="I34" i="5" l="1"/>
  <c r="I35" i="5"/>
  <c r="I36" i="5"/>
  <c r="I37" i="5"/>
  <c r="I38" i="5"/>
  <c r="I39" i="5"/>
  <c r="I40" i="5"/>
  <c r="I41" i="5"/>
  <c r="I42" i="5"/>
  <c r="I43" i="5"/>
  <c r="I44" i="5"/>
  <c r="I45" i="5"/>
  <c r="I46" i="5"/>
  <c r="I47" i="5"/>
  <c r="I48" i="5"/>
  <c r="I49" i="5"/>
  <c r="I50" i="5"/>
  <c r="I51" i="5"/>
  <c r="I52" i="5"/>
  <c r="I53" i="5"/>
  <c r="I54" i="5"/>
  <c r="I55" i="5"/>
  <c r="I56" i="5"/>
  <c r="I57" i="5"/>
  <c r="I58" i="5"/>
  <c r="I59" i="5"/>
  <c r="I60" i="5"/>
  <c r="I61" i="5"/>
  <c r="I62" i="5"/>
  <c r="I63" i="5"/>
  <c r="I64" i="5"/>
  <c r="I65" i="5"/>
  <c r="I66" i="5"/>
  <c r="I67" i="5"/>
  <c r="I68" i="5"/>
  <c r="I69" i="5"/>
  <c r="I70" i="5"/>
  <c r="I71" i="5"/>
  <c r="I72" i="5"/>
  <c r="I73" i="5"/>
  <c r="I74" i="5"/>
  <c r="I75" i="5"/>
  <c r="I76" i="5"/>
  <c r="I77" i="5"/>
  <c r="I78" i="5"/>
  <c r="I79" i="5"/>
  <c r="I80" i="5"/>
  <c r="I81" i="5"/>
  <c r="J11" i="31" l="1"/>
  <c r="K11" i="31" s="1"/>
  <c r="K12" i="31" s="1"/>
  <c r="K13" i="31" s="1"/>
  <c r="J12" i="31"/>
  <c r="J13" i="31"/>
  <c r="J14" i="31"/>
  <c r="J15" i="31"/>
  <c r="J16" i="31"/>
  <c r="J17" i="31"/>
  <c r="J18" i="31"/>
  <c r="J19" i="31"/>
  <c r="J20" i="31"/>
  <c r="J21" i="31"/>
  <c r="J22" i="31"/>
  <c r="J23" i="31"/>
  <c r="J24" i="31"/>
  <c r="J25" i="31"/>
  <c r="J26" i="31"/>
  <c r="J27" i="31"/>
  <c r="J28" i="31"/>
  <c r="J29" i="31"/>
  <c r="J30" i="31"/>
  <c r="J31" i="31"/>
  <c r="J32" i="31"/>
  <c r="J33" i="31"/>
  <c r="J34" i="31"/>
  <c r="J35" i="31"/>
  <c r="J36" i="31"/>
  <c r="J37" i="31"/>
  <c r="J38" i="31"/>
  <c r="J39" i="31"/>
  <c r="J40" i="31"/>
  <c r="K58" i="31"/>
  <c r="L58" i="31"/>
  <c r="M58" i="31"/>
  <c r="G5" i="29"/>
  <c r="H5" i="29" a="1"/>
  <c r="H5" i="29" s="1"/>
  <c r="I5" i="29" a="1"/>
  <c r="I5" i="29" s="1"/>
  <c r="J5" i="29" a="1"/>
  <c r="J5" i="29" s="1"/>
  <c r="K5" i="29" a="1"/>
  <c r="K5" i="29" s="1"/>
  <c r="L5" i="29" a="1"/>
  <c r="L5" i="29" s="1"/>
  <c r="G6" i="29"/>
  <c r="G16" i="29" s="1"/>
  <c r="H6" i="29" a="1"/>
  <c r="H6" i="29" s="1"/>
  <c r="H16" i="29" s="1"/>
  <c r="I6" i="29" a="1"/>
  <c r="I6" i="29"/>
  <c r="J6" i="29" a="1"/>
  <c r="J6" i="29" s="1"/>
  <c r="J16" i="29" s="1"/>
  <c r="K6" i="29" a="1"/>
  <c r="K6" i="29" s="1"/>
  <c r="K16" i="29" s="1"/>
  <c r="L6" i="29" a="1"/>
  <c r="L6" i="29" s="1"/>
  <c r="G7" i="29"/>
  <c r="H7" i="29" a="1"/>
  <c r="H7" i="29" s="1"/>
  <c r="I7" i="29" a="1"/>
  <c r="I7" i="29" s="1"/>
  <c r="J7" i="29" a="1"/>
  <c r="J7" i="29" s="1"/>
  <c r="K7" i="29" a="1"/>
  <c r="K7" i="29" s="1"/>
  <c r="L7" i="29" a="1"/>
  <c r="L7" i="29" s="1"/>
  <c r="G8" i="29"/>
  <c r="H8" i="29" a="1"/>
  <c r="H8" i="29"/>
  <c r="I8" i="29" a="1"/>
  <c r="I8" i="29" s="1"/>
  <c r="M8" i="29" s="1"/>
  <c r="J8" i="29" a="1"/>
  <c r="J8" i="29"/>
  <c r="K8" i="29" a="1"/>
  <c r="K8" i="29" s="1"/>
  <c r="N8" i="29" s="1"/>
  <c r="L8" i="29" a="1"/>
  <c r="L8" i="29"/>
  <c r="G9" i="29"/>
  <c r="H9" i="29" a="1"/>
  <c r="H9" i="29" s="1"/>
  <c r="I9" i="29" a="1"/>
  <c r="I9" i="29" s="1"/>
  <c r="M9" i="29" s="1"/>
  <c r="J9" i="29" a="1"/>
  <c r="J9" i="29" s="1"/>
  <c r="K9" i="29" a="1"/>
  <c r="K9" i="29" s="1"/>
  <c r="L9" i="29" a="1"/>
  <c r="L9" i="29" s="1"/>
  <c r="G10" i="29"/>
  <c r="H10" i="29" a="1"/>
  <c r="H10" i="29"/>
  <c r="I10" i="29" a="1"/>
  <c r="I10" i="29"/>
  <c r="J10" i="29" a="1"/>
  <c r="J10" i="29"/>
  <c r="K10" i="29" a="1"/>
  <c r="K10" i="29"/>
  <c r="L10" i="29" a="1"/>
  <c r="L10" i="29"/>
  <c r="N10" i="29" s="1"/>
  <c r="G11" i="29"/>
  <c r="H11" i="29" a="1"/>
  <c r="H11" i="29" s="1"/>
  <c r="I11" i="29" a="1"/>
  <c r="I11" i="29" s="1"/>
  <c r="M11" i="29" s="1"/>
  <c r="J11" i="29" a="1"/>
  <c r="J11" i="29" s="1"/>
  <c r="K11" i="29" a="1"/>
  <c r="K11" i="29" s="1"/>
  <c r="L11" i="29" a="1"/>
  <c r="L11" i="29" s="1"/>
  <c r="N11" i="29" s="1"/>
  <c r="G12" i="29"/>
  <c r="H12" i="29" a="1"/>
  <c r="H12" i="29" s="1"/>
  <c r="I12" i="29" a="1"/>
  <c r="I12" i="29"/>
  <c r="J12" i="29" a="1"/>
  <c r="J12" i="29" s="1"/>
  <c r="K12" i="29" a="1"/>
  <c r="K12" i="29" s="1"/>
  <c r="L12" i="29" a="1"/>
  <c r="L12" i="29" s="1"/>
  <c r="F15" i="29"/>
  <c r="G15" i="29"/>
  <c r="F16" i="29"/>
  <c r="C9" i="27"/>
  <c r="E9" i="27"/>
  <c r="G9" i="27"/>
  <c r="I9" i="27"/>
  <c r="C10" i="27"/>
  <c r="E10" i="27"/>
  <c r="G10" i="27"/>
  <c r="I10" i="27"/>
  <c r="C11" i="27"/>
  <c r="E11" i="27"/>
  <c r="G11" i="27"/>
  <c r="I11" i="27"/>
  <c r="C12" i="27"/>
  <c r="E12" i="27"/>
  <c r="G12" i="27"/>
  <c r="I12" i="27"/>
  <c r="W12" i="27"/>
  <c r="AD12" i="27"/>
  <c r="C13" i="27"/>
  <c r="E13" i="27"/>
  <c r="G13" i="27"/>
  <c r="G14" i="27" s="1"/>
  <c r="I13" i="27"/>
  <c r="W13" i="27"/>
  <c r="AD13" i="27"/>
  <c r="D14" i="27"/>
  <c r="F14" i="27"/>
  <c r="H14" i="27"/>
  <c r="J14" i="27"/>
  <c r="W14" i="27"/>
  <c r="AD14" i="27"/>
  <c r="W15" i="27"/>
  <c r="AD15" i="27"/>
  <c r="W16" i="27"/>
  <c r="AD16" i="27"/>
  <c r="W17" i="27"/>
  <c r="AD17" i="27"/>
  <c r="W18" i="27"/>
  <c r="AD18" i="27"/>
  <c r="W19" i="27"/>
  <c r="AD19" i="27"/>
  <c r="W20" i="27"/>
  <c r="AD20" i="27"/>
  <c r="W21" i="27"/>
  <c r="AD21" i="27"/>
  <c r="W22" i="27"/>
  <c r="AD22" i="27"/>
  <c r="W23" i="27"/>
  <c r="AD23" i="27"/>
  <c r="W24" i="27"/>
  <c r="AD24" i="27"/>
  <c r="W25" i="27"/>
  <c r="AD25" i="27"/>
  <c r="W26" i="27"/>
  <c r="AD26" i="27"/>
  <c r="W27" i="27"/>
  <c r="AD27" i="27"/>
  <c r="W28" i="27"/>
  <c r="AD28" i="27"/>
  <c r="W29" i="27"/>
  <c r="AD29" i="27"/>
  <c r="W30" i="27"/>
  <c r="AD30" i="27"/>
  <c r="W31" i="27"/>
  <c r="AD31" i="27"/>
  <c r="W32" i="27"/>
  <c r="AD32" i="27"/>
  <c r="W33" i="27"/>
  <c r="AD33" i="27"/>
  <c r="W34" i="27"/>
  <c r="AD34" i="27"/>
  <c r="W35" i="27"/>
  <c r="AD35" i="27"/>
  <c r="W36" i="27"/>
  <c r="AD36" i="27"/>
  <c r="W37" i="27"/>
  <c r="AD37" i="27"/>
  <c r="W38" i="27"/>
  <c r="AD38" i="27"/>
  <c r="W39" i="27"/>
  <c r="AD39" i="27"/>
  <c r="W40" i="27"/>
  <c r="AD40" i="27"/>
  <c r="W41" i="27"/>
  <c r="AD41" i="27"/>
  <c r="W42" i="27"/>
  <c r="AD42" i="27"/>
  <c r="W43" i="27"/>
  <c r="AD43" i="27"/>
  <c r="W44" i="27"/>
  <c r="AD44" i="27"/>
  <c r="W45" i="27"/>
  <c r="AD45" i="27"/>
  <c r="W46" i="27"/>
  <c r="AD46" i="27"/>
  <c r="W47" i="27"/>
  <c r="AD47" i="27"/>
  <c r="W48" i="27"/>
  <c r="AD48" i="27"/>
  <c r="W49" i="27"/>
  <c r="AD49" i="27"/>
  <c r="W50" i="27"/>
  <c r="AD50" i="27"/>
  <c r="W51" i="27"/>
  <c r="AD51" i="27"/>
  <c r="W52" i="27"/>
  <c r="AD52" i="27"/>
  <c r="W53" i="27"/>
  <c r="AD53" i="27"/>
  <c r="W54" i="27"/>
  <c r="AD54" i="27"/>
  <c r="W55" i="27"/>
  <c r="AD55" i="27"/>
  <c r="W56" i="27"/>
  <c r="AD56" i="27"/>
  <c r="W57" i="27"/>
  <c r="AD57" i="27"/>
  <c r="W58" i="27"/>
  <c r="AD58" i="27"/>
  <c r="W59" i="27"/>
  <c r="AD59" i="27"/>
  <c r="B26" i="22"/>
  <c r="H20" i="22"/>
  <c r="G20" i="22"/>
  <c r="F20" i="22"/>
  <c r="E20" i="22"/>
  <c r="H19" i="22"/>
  <c r="G19" i="22"/>
  <c r="F19" i="22"/>
  <c r="E19" i="22"/>
  <c r="H18" i="22"/>
  <c r="G18" i="22"/>
  <c r="F18" i="22"/>
  <c r="E18" i="22"/>
  <c r="H17" i="22"/>
  <c r="G17" i="22"/>
  <c r="F17" i="22"/>
  <c r="E17" i="22"/>
  <c r="H16" i="22"/>
  <c r="G16" i="22"/>
  <c r="F16" i="22"/>
  <c r="E16" i="22"/>
  <c r="H15" i="22"/>
  <c r="G15" i="22"/>
  <c r="F15" i="22"/>
  <c r="E15" i="22"/>
  <c r="H14" i="22"/>
  <c r="G14" i="22"/>
  <c r="F14" i="22"/>
  <c r="E14" i="22"/>
  <c r="H13" i="22"/>
  <c r="G13" i="22"/>
  <c r="F13" i="22"/>
  <c r="E13" i="22"/>
  <c r="H12" i="22"/>
  <c r="G12" i="22"/>
  <c r="F12" i="22"/>
  <c r="E12" i="22"/>
  <c r="H11" i="22"/>
  <c r="G11" i="22"/>
  <c r="F11" i="22"/>
  <c r="E11" i="22"/>
  <c r="H10" i="22"/>
  <c r="G10" i="22"/>
  <c r="F10" i="22"/>
  <c r="E10" i="22"/>
  <c r="H9" i="22"/>
  <c r="G9" i="22"/>
  <c r="F9" i="22"/>
  <c r="E9" i="22"/>
  <c r="H8" i="22"/>
  <c r="G8" i="22"/>
  <c r="F8" i="22"/>
  <c r="E8" i="22"/>
  <c r="H7" i="22"/>
  <c r="G7" i="22"/>
  <c r="F7" i="22"/>
  <c r="E7" i="22"/>
  <c r="B4" i="22"/>
  <c r="D7" i="22" s="1"/>
  <c r="E14" i="27" l="1"/>
  <c r="N12" i="29"/>
  <c r="M7" i="29"/>
  <c r="K14" i="31"/>
  <c r="K15" i="31" s="1"/>
  <c r="K16" i="31" s="1"/>
  <c r="K17" i="31" s="1"/>
  <c r="K18" i="31" s="1"/>
  <c r="K19" i="31" s="1"/>
  <c r="K20" i="31" s="1"/>
  <c r="K21" i="31" s="1"/>
  <c r="K22" i="31" s="1"/>
  <c r="K23" i="31" s="1"/>
  <c r="K24" i="31" s="1"/>
  <c r="K25" i="31" s="1"/>
  <c r="K26" i="31" s="1"/>
  <c r="K27" i="31" s="1"/>
  <c r="K28" i="31" s="1"/>
  <c r="K29" i="31" s="1"/>
  <c r="K30" i="31" s="1"/>
  <c r="K31" i="31" s="1"/>
  <c r="K32" i="31" s="1"/>
  <c r="K33" i="31" s="1"/>
  <c r="K34" i="31" s="1"/>
  <c r="K35" i="31" s="1"/>
  <c r="K36" i="31" s="1"/>
  <c r="K37" i="31" s="1"/>
  <c r="K38" i="31" s="1"/>
  <c r="K39" i="31" s="1"/>
  <c r="K40" i="31" s="1"/>
  <c r="L11" i="31"/>
  <c r="L12" i="31" s="1"/>
  <c r="L13" i="31" s="1"/>
  <c r="L14" i="31" s="1"/>
  <c r="L15" i="31" s="1"/>
  <c r="L16" i="31" s="1"/>
  <c r="L17" i="31" s="1"/>
  <c r="L18" i="31" s="1"/>
  <c r="L19" i="31" s="1"/>
  <c r="L20" i="31" s="1"/>
  <c r="L21" i="31" s="1"/>
  <c r="L22" i="31" s="1"/>
  <c r="L23" i="31" s="1"/>
  <c r="L24" i="31" s="1"/>
  <c r="L25" i="31" s="1"/>
  <c r="L26" i="31" s="1"/>
  <c r="L27" i="31" s="1"/>
  <c r="L28" i="31" s="1"/>
  <c r="L29" i="31" s="1"/>
  <c r="L30" i="31" s="1"/>
  <c r="L31" i="31" s="1"/>
  <c r="L32" i="31" s="1"/>
  <c r="L33" i="31" s="1"/>
  <c r="L34" i="31" s="1"/>
  <c r="L35" i="31" s="1"/>
  <c r="L36" i="31" s="1"/>
  <c r="L37" i="31" s="1"/>
  <c r="L38" i="31" s="1"/>
  <c r="L39" i="31" s="1"/>
  <c r="L40" i="31" s="1"/>
  <c r="N6" i="29"/>
  <c r="N16" i="29" s="1"/>
  <c r="L16" i="29"/>
  <c r="M12" i="29"/>
  <c r="N7" i="29"/>
  <c r="M6" i="29"/>
  <c r="M16" i="29" s="1"/>
  <c r="I16" i="29"/>
  <c r="M10" i="29"/>
  <c r="F18" i="29"/>
  <c r="G25" i="29"/>
  <c r="J15" i="29"/>
  <c r="G24" i="29"/>
  <c r="I23" i="29" s="1"/>
  <c r="M5" i="29"/>
  <c r="M15" i="29" s="1"/>
  <c r="I15" i="29"/>
  <c r="N5" i="29"/>
  <c r="N15" i="29" s="1"/>
  <c r="L15" i="29"/>
  <c r="G27" i="29"/>
  <c r="I27" i="29" s="1"/>
  <c r="H15" i="29"/>
  <c r="G23" i="29"/>
  <c r="N9" i="29"/>
  <c r="K15" i="29"/>
  <c r="G26" i="29"/>
  <c r="C14" i="27"/>
  <c r="I14" i="27"/>
  <c r="D8" i="22"/>
  <c r="D9" i="22" s="1"/>
  <c r="I7" i="22"/>
  <c r="I8" i="22" l="1"/>
  <c r="I9" i="22"/>
  <c r="D10" i="22"/>
  <c r="D11" i="22" l="1"/>
  <c r="I10" i="22"/>
  <c r="D12" i="22" l="1"/>
  <c r="I11" i="22"/>
  <c r="D13" i="22" l="1"/>
  <c r="I12" i="22"/>
  <c r="I13" i="22" l="1"/>
  <c r="D14" i="22"/>
  <c r="D15" i="22" l="1"/>
  <c r="I14" i="22"/>
  <c r="I15" i="22" l="1"/>
  <c r="D16" i="22"/>
  <c r="D17" i="22" l="1"/>
  <c r="I16" i="22"/>
  <c r="D18" i="22" l="1"/>
  <c r="I17" i="22"/>
  <c r="D19" i="22" l="1"/>
  <c r="I18" i="22"/>
  <c r="I19" i="22" l="1"/>
  <c r="D20" i="22"/>
  <c r="I20" i="22" s="1"/>
  <c r="G11" i="21" l="1"/>
  <c r="F11" i="21"/>
  <c r="E11" i="21"/>
  <c r="D11" i="21"/>
  <c r="C11" i="21"/>
  <c r="G10" i="21"/>
  <c r="F10" i="21"/>
  <c r="E10" i="21"/>
  <c r="D10" i="21"/>
  <c r="C10" i="21"/>
  <c r="G9" i="21"/>
  <c r="F9" i="21"/>
  <c r="E9" i="21"/>
  <c r="D9" i="21"/>
  <c r="C9" i="21"/>
  <c r="G8" i="21"/>
  <c r="F8" i="21"/>
  <c r="E8" i="21"/>
  <c r="D8" i="21"/>
  <c r="C8" i="21"/>
  <c r="G7" i="21"/>
  <c r="F7" i="21"/>
  <c r="E7" i="21"/>
  <c r="D7" i="21"/>
  <c r="C7" i="21"/>
  <c r="G6" i="21"/>
  <c r="F6" i="21"/>
  <c r="E6" i="21"/>
  <c r="D6" i="21"/>
  <c r="C6" i="21"/>
  <c r="I9" i="21" l="1"/>
  <c r="H6" i="21"/>
  <c r="H10" i="21"/>
  <c r="I6" i="21"/>
  <c r="I8" i="21"/>
  <c r="I10" i="21"/>
  <c r="I7" i="21"/>
  <c r="I11" i="21"/>
  <c r="H9" i="21"/>
  <c r="H8" i="21"/>
  <c r="H7" i="21"/>
  <c r="H11" i="21"/>
  <c r="C4" i="20" l="1"/>
  <c r="Q3" i="19" a="1"/>
  <c r="Q3" i="19" s="1"/>
  <c r="L3" i="19"/>
  <c r="E33" i="16"/>
  <c r="N3" i="16" s="1"/>
  <c r="E34" i="16"/>
  <c r="C38" i="16" a="1"/>
  <c r="C38" i="16" s="1"/>
  <c r="B99" i="15"/>
  <c r="C64" i="15" a="1"/>
  <c r="C64" i="15" s="1"/>
  <c r="C60" i="15" a="1"/>
  <c r="C60" i="15" s="1"/>
  <c r="C32" i="15"/>
  <c r="C31" i="15"/>
  <c r="C30" i="15"/>
  <c r="C29" i="15"/>
  <c r="A54" i="15"/>
  <c r="B14" i="15"/>
  <c r="C71" i="15"/>
  <c r="B73" i="15"/>
  <c r="A52" i="15"/>
  <c r="C7" i="15"/>
  <c r="A77" i="15"/>
  <c r="B76" i="15"/>
  <c r="A53" i="15"/>
  <c r="A58" i="15"/>
  <c r="A47" i="15"/>
  <c r="B86" i="15"/>
  <c r="A46" i="15"/>
  <c r="A72" i="15"/>
  <c r="A82" i="15"/>
  <c r="A44" i="15"/>
  <c r="B81" i="15"/>
  <c r="C81" i="15" s="1"/>
  <c r="B80" i="15"/>
  <c r="A56" i="15"/>
  <c r="B11" i="15"/>
  <c r="A50" i="15"/>
  <c r="B15" i="15"/>
  <c r="B75" i="15"/>
  <c r="C73" i="15"/>
  <c r="B8" i="15"/>
  <c r="B9" i="15"/>
  <c r="A45" i="15"/>
  <c r="B85" i="15"/>
  <c r="C85" i="15" s="1"/>
  <c r="A57" i="15"/>
  <c r="B43" i="15"/>
  <c r="B52" i="15"/>
  <c r="A48" i="15"/>
  <c r="B48" i="15" s="1"/>
  <c r="B77" i="15"/>
  <c r="B54" i="15"/>
  <c r="B16" i="15"/>
  <c r="B79" i="15"/>
  <c r="B10" i="15"/>
  <c r="C10" i="15" s="1"/>
  <c r="B45" i="15"/>
  <c r="B74" i="15"/>
  <c r="C74" i="15" s="1"/>
  <c r="A51" i="15"/>
  <c r="B51" i="15" s="1"/>
  <c r="B82" i="15"/>
  <c r="B13" i="15"/>
  <c r="B72" i="15"/>
  <c r="A49" i="15"/>
  <c r="B49" i="15" s="1"/>
  <c r="D7" i="15"/>
  <c r="D13" i="15"/>
  <c r="C82" i="15"/>
  <c r="B12" i="15"/>
  <c r="B84" i="15"/>
  <c r="B83" i="15"/>
  <c r="A55" i="15"/>
  <c r="C14" i="15"/>
  <c r="B78" i="15"/>
  <c r="B53" i="15"/>
  <c r="C84" i="15"/>
  <c r="B57" i="15"/>
  <c r="D10" i="15"/>
  <c r="B50" i="15"/>
  <c r="B44" i="15"/>
  <c r="B46" i="15"/>
  <c r="D11" i="15"/>
  <c r="D16" i="15"/>
  <c r="D14" i="15"/>
  <c r="D9" i="15"/>
  <c r="D8" i="15"/>
  <c r="D15" i="15"/>
  <c r="C12" i="15"/>
  <c r="E38" i="16" l="1"/>
  <c r="M38" i="16"/>
  <c r="J38" i="16"/>
  <c r="I38" i="16"/>
  <c r="N38" i="16"/>
  <c r="F38" i="16"/>
  <c r="L38" i="16"/>
  <c r="H38" i="16"/>
  <c r="D38" i="16"/>
  <c r="K38" i="16"/>
  <c r="G38" i="16"/>
  <c r="C36" i="4"/>
  <c r="B24" i="4"/>
  <c r="B25" i="4" s="1"/>
  <c r="B26" i="4" s="1"/>
  <c r="B27" i="4" s="1"/>
  <c r="B28" i="4" s="1"/>
  <c r="B29" i="4" s="1"/>
  <c r="B30" i="4" s="1"/>
  <c r="B31" i="4" s="1"/>
  <c r="B32" i="4" s="1"/>
  <c r="B33" i="4" s="1"/>
  <c r="B34" i="4" s="1"/>
  <c r="B35" i="4" s="1"/>
  <c r="B55" i="15"/>
  <c r="C79" i="15"/>
  <c r="C15" i="15"/>
  <c r="B58" i="15"/>
  <c r="C83" i="15"/>
  <c r="C16" i="15"/>
  <c r="B56" i="15"/>
  <c r="C76" i="15"/>
  <c r="C11" i="15"/>
  <c r="C78" i="15"/>
  <c r="C13" i="15"/>
  <c r="D12" i="15"/>
  <c r="C77" i="15"/>
  <c r="C86" i="15"/>
  <c r="C8" i="15"/>
  <c r="C72" i="15"/>
  <c r="C75" i="15"/>
  <c r="B47" i="15"/>
  <c r="C9" i="15"/>
  <c r="C80" i="15"/>
  <c r="P4" i="16" l="1" a="1"/>
  <c r="P5" i="16" s="1"/>
  <c r="O5" i="16" s="1"/>
  <c r="D61" i="14"/>
  <c r="C61" i="14"/>
  <c r="B61" i="14"/>
  <c r="D60" i="14"/>
  <c r="C60" i="14"/>
  <c r="B60" i="14"/>
  <c r="D59" i="14"/>
  <c r="C59" i="14"/>
  <c r="B59" i="14"/>
  <c r="D58" i="14"/>
  <c r="C58" i="14"/>
  <c r="B58" i="14"/>
  <c r="D57" i="14"/>
  <c r="C57" i="14"/>
  <c r="B57" i="14"/>
  <c r="D56" i="14"/>
  <c r="C56" i="14"/>
  <c r="B56" i="14"/>
  <c r="D55" i="14"/>
  <c r="C55" i="14"/>
  <c r="B55" i="14"/>
  <c r="A12" i="14"/>
  <c r="A6" i="14"/>
  <c r="P6" i="16" l="1"/>
  <c r="O6" i="16" s="1"/>
  <c r="P8" i="16"/>
  <c r="O8" i="16" s="1"/>
  <c r="P11" i="16"/>
  <c r="O11" i="16" s="1"/>
  <c r="P14" i="16"/>
  <c r="O14" i="16" s="1"/>
  <c r="P4" i="16"/>
  <c r="O4" i="16" s="1"/>
  <c r="P9" i="16"/>
  <c r="O9" i="16" s="1"/>
  <c r="P12" i="16"/>
  <c r="O12" i="16" s="1"/>
  <c r="P15" i="16"/>
  <c r="O15" i="16" s="1"/>
  <c r="P7" i="16"/>
  <c r="O7" i="16" s="1"/>
  <c r="P10" i="16"/>
  <c r="O10" i="16" s="1"/>
  <c r="P13" i="16"/>
  <c r="O13" i="16" s="1"/>
  <c r="D5" i="4" l="1"/>
  <c r="D6" i="4" s="1"/>
  <c r="D7" i="4" s="1"/>
  <c r="D8" i="4" s="1"/>
  <c r="D9" i="4" s="1"/>
  <c r="D10" i="4" s="1"/>
  <c r="D11" i="4" s="1"/>
  <c r="D12" i="4" s="1"/>
  <c r="D13" i="4" s="1"/>
  <c r="D14" i="4" s="1"/>
  <c r="D15" i="4" s="1"/>
  <c r="D16" i="4" s="1"/>
  <c r="D17" i="4" s="1"/>
  <c r="C5" i="4"/>
  <c r="C6" i="4" s="1"/>
  <c r="C7" i="4" s="1"/>
  <c r="C8" i="4" s="1"/>
  <c r="C9" i="4" s="1"/>
  <c r="C10" i="4" s="1"/>
  <c r="C11" i="4" s="1"/>
  <c r="C12" i="4" s="1"/>
  <c r="C13" i="4" s="1"/>
  <c r="C14" i="4" s="1"/>
  <c r="C15" i="4" s="1"/>
  <c r="C16" i="4" s="1"/>
  <c r="F6" i="3" l="1"/>
  <c r="H6" i="1"/>
  <c r="H7" i="1"/>
  <c r="H8" i="1"/>
  <c r="H9" i="1"/>
  <c r="H10" i="1"/>
  <c r="H11" i="1"/>
  <c r="H12" i="1"/>
  <c r="H13" i="1"/>
  <c r="H14" i="1"/>
  <c r="H15" i="1"/>
  <c r="H16" i="1"/>
  <c r="H17" i="1"/>
  <c r="H18" i="1"/>
  <c r="H19" i="1"/>
  <c r="H20" i="1"/>
  <c r="H21" i="1"/>
  <c r="H22" i="1"/>
  <c r="H5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DP</author>
  </authors>
  <commentList>
    <comment ref="B3" authorId="0" shapeId="0" xr:uid="{C3DA1EA1-205E-4834-A877-0AD291B8F1C1}">
      <text>
        <r>
          <rPr>
            <sz val="9"/>
            <color indexed="81"/>
            <rFont val="Tahoma"/>
            <family val="2"/>
          </rPr>
          <t>F9 to refresh random data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Danny</author>
  </authors>
  <commentList>
    <comment ref="D6" authorId="0" shapeId="0" xr:uid="{F8725902-4941-4B62-B9E9-64DB191D45EC}">
      <text>
        <r>
          <rPr>
            <sz val="8"/>
            <color indexed="81"/>
            <rFont val="Tahoma"/>
            <family val="2"/>
          </rPr>
          <t xml:space="preserve">- Extra serie toevoegen
- 
</t>
        </r>
      </text>
    </comment>
  </commentList>
</comments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8694FB80-DD11-4A4C-8E2C-6FEB79626277}" keepAlive="1" name="ThisWorkbookDataModel" description="Data Model" type="5" refreshedVersion="8" minRefreshableVersion="5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2" xr16:uid="{272C713B-8747-43B7-A27D-32E13ACFECD7}" name="WorksheetConnection_Nieuwigheden.xlsx!tblSales" type="102" refreshedVersion="8" minRefreshableVersion="5">
    <extLst>
      <ext xmlns:x15="http://schemas.microsoft.com/office/spreadsheetml/2010/11/main" uri="{DE250136-89BD-433C-8126-D09CA5730AF9}">
        <x15:connection id="tblSales-ac262f38-e338-46a8-90e9-09615fb5cec9">
          <x15:rangePr sourceName="_xlcn.WorksheetConnection_Nieuwigheden.xlsxtblSales1"/>
        </x15:connection>
      </ext>
    </extLst>
  </connection>
</connections>
</file>

<file path=xl/metadata.xml><?xml version="1.0" encoding="utf-8"?>
<metadata xmlns="http://schemas.openxmlformats.org/spreadsheetml/2006/main" xmlns:xda="http://schemas.microsoft.com/office/spreadsheetml/2017/dynamicarray">
  <metadataTypes count="2">
    <metadataType name="XLMDX" minSupportedVersion="120000" copy="1" pasteAll="1" pasteValues="1" merge="1" splitFirst="1" rowColShift="1" clearFormats="1" clearComments="1" assign="1" coerce="1"/>
    <metadataType name="XLDAPR" minSupportedVersion="120000" copy="1" pasteAll="1" pasteValues="1" merge="1" splitFirst="1" rowColShift="1" clearFormats="1" clearComments="1" assign="1" coerce="1" cellMeta="1"/>
  </metadataTypes>
  <metadataStrings count="32">
    <s v="ThisWorkbookDataModel"/>
    <s v="[Measures].[Sum of Total]"/>
    <s v="[Measures].[Count of OrderID]"/>
    <s v="[tblSales].[LastName].&amp;[Peacock]"/>
    <s v="[tblSales].[LastName].&amp;[Davolio]"/>
    <s v="[tblSales].[LastName].&amp;[Leverling]"/>
    <s v="[tblSales].[LastName].&amp;[Callahan]"/>
    <s v="[tblSales].[LastName].&amp;[Fuller]"/>
    <s v="[tblSales].[LastName].&amp;[Suyama]"/>
    <s v="[tblSales].[LastName].&amp;[King]"/>
    <s v="[tblSales].[LastName].&amp;[Buchanan]"/>
    <s v="[tblSales].[LastName].&amp;[Dodsworth]"/>
    <s v="[tblSales].[Country].&amp;[Austria]"/>
    <s v="[tblSales].[Country].&amp;[Belgium]"/>
    <s v="[tblSales].[Country].&amp;[Denmark]"/>
    <s v="[tblSales].[Country].&amp;[Finland]"/>
    <s v="[tblSales].[Country].&amp;[France]"/>
    <s v="[tblSales].[Country].&amp;[Germany]"/>
    <s v="[tblSales].[Country].&amp;[Ireland]"/>
    <s v="[tblSales].[Country].&amp;[Italy]"/>
    <s v="[tblSales].[Country].&amp;[Norway]"/>
    <s v="[tblSales].[Country].&amp;[Poland]"/>
    <s v="[tblSales].[Country].&amp;[Portugal]"/>
    <s v="[tblSales].[Country].&amp;[Spain]"/>
    <s v="[tblSales].[Country].&amp;[Sweden]"/>
    <s v="[tblSales].[Country].&amp;[Switzerland]"/>
    <s v="[tblSales].[Country].&amp;[UK]"/>
    <s v="[tblSales].[CategoryName].&amp;[Beverages]"/>
    <s v="[tblSales].[Country].&amp;[Brazil]"/>
    <s v="[tblSales].[Country].&amp;[Canada]"/>
    <s v="[tblSales].[CategoryName].&amp;[Grains/Cereals]"/>
    <s v="[tblSales].[CategoryName].&amp;[Produce]"/>
  </metadataStrings>
  <mdxMetadata count="92">
    <mdx n="0" f="m">
      <t c="1">
        <n x="1"/>
      </t>
    </mdx>
    <mdx n="0" f="m">
      <t c="1">
        <n x="2"/>
      </t>
    </mdx>
    <mdx n="0" f="m">
      <t c="1">
        <n x="3"/>
      </t>
    </mdx>
    <mdx n="0" f="v">
      <t c="2">
        <n x="3"/>
        <n x="1"/>
      </t>
    </mdx>
    <mdx n="0" f="v">
      <t c="2">
        <n x="3"/>
        <n x="2"/>
      </t>
    </mdx>
    <mdx n="0" f="m">
      <t c="1">
        <n x="4"/>
      </t>
    </mdx>
    <mdx n="0" f="v">
      <t c="2">
        <n x="4"/>
        <n x="1"/>
      </t>
    </mdx>
    <mdx n="0" f="v">
      <t c="2">
        <n x="4"/>
        <n x="2"/>
      </t>
    </mdx>
    <mdx n="0" f="m">
      <t c="1">
        <n x="5"/>
      </t>
    </mdx>
    <mdx n="0" f="v">
      <t c="2">
        <n x="5"/>
        <n x="1"/>
      </t>
    </mdx>
    <mdx n="0" f="v">
      <t c="2">
        <n x="5"/>
        <n x="2"/>
      </t>
    </mdx>
    <mdx n="0" f="m">
      <t c="1">
        <n x="6"/>
      </t>
    </mdx>
    <mdx n="0" f="v">
      <t c="2">
        <n x="6"/>
        <n x="1"/>
      </t>
    </mdx>
    <mdx n="0" f="v">
      <t c="2">
        <n x="6"/>
        <n x="2"/>
      </t>
    </mdx>
    <mdx n="0" f="m">
      <t c="1">
        <n x="7"/>
      </t>
    </mdx>
    <mdx n="0" f="v">
      <t c="2">
        <n x="7"/>
        <n x="1"/>
      </t>
    </mdx>
    <mdx n="0" f="v">
      <t c="2">
        <n x="7"/>
        <n x="2"/>
      </t>
    </mdx>
    <mdx n="0" f="m">
      <t c="1">
        <n x="8"/>
      </t>
    </mdx>
    <mdx n="0" f="v">
      <t c="2">
        <n x="8"/>
        <n x="1"/>
      </t>
    </mdx>
    <mdx n="0" f="v">
      <t c="2">
        <n x="8"/>
        <n x="2"/>
      </t>
    </mdx>
    <mdx n="0" f="m">
      <t c="1">
        <n x="9"/>
      </t>
    </mdx>
    <mdx n="0" f="v">
      <t c="2">
        <n x="9"/>
        <n x="1"/>
      </t>
    </mdx>
    <mdx n="0" f="v">
      <t c="2">
        <n x="9"/>
        <n x="2"/>
      </t>
    </mdx>
    <mdx n="0" f="m">
      <t c="1">
        <n x="10"/>
      </t>
    </mdx>
    <mdx n="0" f="v">
      <t c="2">
        <n x="10"/>
        <n x="1"/>
      </t>
    </mdx>
    <mdx n="0" f="v">
      <t c="2">
        <n x="10"/>
        <n x="2"/>
      </t>
    </mdx>
    <mdx n="0" f="m">
      <t c="1">
        <n x="11"/>
      </t>
    </mdx>
    <mdx n="0" f="v">
      <t c="2">
        <n x="11"/>
        <n x="1"/>
      </t>
    </mdx>
    <mdx n="0" f="v">
      <t c="2">
        <n x="11"/>
        <n x="2"/>
      </t>
    </mdx>
    <mdx n="0" f="m">
      <t c="1">
        <n x="12"/>
      </t>
    </mdx>
    <mdx n="0" f="v">
      <t c="2">
        <n x="12"/>
        <n x="1"/>
      </t>
    </mdx>
    <mdx n="0" f="m">
      <t c="1">
        <n x="13"/>
      </t>
    </mdx>
    <mdx n="0" f="v">
      <t c="2">
        <n x="13"/>
        <n x="1"/>
      </t>
    </mdx>
    <mdx n="0" f="m">
      <t c="1">
        <n x="14"/>
      </t>
    </mdx>
    <mdx n="0" f="v">
      <t c="2">
        <n x="14"/>
        <n x="1"/>
      </t>
    </mdx>
    <mdx n="0" f="m">
      <t c="1">
        <n x="15"/>
      </t>
    </mdx>
    <mdx n="0" f="v">
      <t c="2">
        <n x="15"/>
        <n x="1"/>
      </t>
    </mdx>
    <mdx n="0" f="m">
      <t c="1">
        <n x="16"/>
      </t>
    </mdx>
    <mdx n="0" f="v">
      <t c="2">
        <n x="16"/>
        <n x="1"/>
      </t>
    </mdx>
    <mdx n="0" f="m">
      <t c="1">
        <n x="17"/>
      </t>
    </mdx>
    <mdx n="0" f="v">
      <t c="2">
        <n x="17"/>
        <n x="1"/>
      </t>
    </mdx>
    <mdx n="0" f="m">
      <t c="1">
        <n x="18"/>
      </t>
    </mdx>
    <mdx n="0" f="v">
      <t c="2">
        <n x="18"/>
        <n x="1"/>
      </t>
    </mdx>
    <mdx n="0" f="m">
      <t c="1">
        <n x="19"/>
      </t>
    </mdx>
    <mdx n="0" f="v">
      <t c="2">
        <n x="19"/>
        <n x="1"/>
      </t>
    </mdx>
    <mdx n="0" f="m">
      <t c="1">
        <n x="20"/>
      </t>
    </mdx>
    <mdx n="0" f="v">
      <t c="2">
        <n x="20"/>
        <n x="1"/>
      </t>
    </mdx>
    <mdx n="0" f="m">
      <t c="1">
        <n x="21"/>
      </t>
    </mdx>
    <mdx n="0" f="v">
      <t c="2">
        <n x="21"/>
        <n x="1"/>
      </t>
    </mdx>
    <mdx n="0" f="m">
      <t c="1">
        <n x="22"/>
      </t>
    </mdx>
    <mdx n="0" f="v">
      <t c="2">
        <n x="22"/>
        <n x="1"/>
      </t>
    </mdx>
    <mdx n="0" f="m">
      <t c="1">
        <n x="23"/>
      </t>
    </mdx>
    <mdx n="0" f="v">
      <t c="2">
        <n x="23"/>
        <n x="1"/>
      </t>
    </mdx>
    <mdx n="0" f="m">
      <t c="1">
        <n x="24"/>
      </t>
    </mdx>
    <mdx n="0" f="v">
      <t c="2">
        <n x="24"/>
        <n x="1"/>
      </t>
    </mdx>
    <mdx n="0" f="m">
      <t c="1">
        <n x="25"/>
      </t>
    </mdx>
    <mdx n="0" f="v">
      <t c="2">
        <n x="25"/>
        <n x="1"/>
      </t>
    </mdx>
    <mdx n="0" f="m">
      <t c="1">
        <n x="26"/>
      </t>
    </mdx>
    <mdx n="0" f="v">
      <t c="2">
        <n x="26"/>
        <n x="1"/>
      </t>
    </mdx>
    <mdx n="0" f="m">
      <t c="1">
        <n x="27"/>
      </t>
    </mdx>
    <mdx n="0" f="m">
      <t c="2">
        <n x="27"/>
        <n x="12"/>
      </t>
    </mdx>
    <mdx n="0" f="v">
      <t c="3">
        <n x="27"/>
        <n x="12"/>
        <n x="1"/>
      </t>
    </mdx>
    <mdx n="0" f="m">
      <t c="2">
        <n x="27"/>
        <n x="28"/>
      </t>
    </mdx>
    <mdx n="0" f="v">
      <t c="3">
        <n x="27"/>
        <n x="28"/>
        <n x="1"/>
      </t>
    </mdx>
    <mdx n="0" f="m">
      <t c="2">
        <n x="27"/>
        <n x="29"/>
      </t>
    </mdx>
    <mdx n="0" f="v">
      <t c="3">
        <n x="27"/>
        <n x="29"/>
        <n x="1"/>
      </t>
    </mdx>
    <mdx n="0" f="m">
      <t c="2">
        <n x="27"/>
        <n x="16"/>
      </t>
    </mdx>
    <mdx n="0" f="v">
      <t c="3">
        <n x="27"/>
        <n x="16"/>
        <n x="1"/>
      </t>
    </mdx>
    <mdx n="0" f="m">
      <t c="2">
        <n x="27"/>
        <n x="17"/>
      </t>
    </mdx>
    <mdx n="0" f="v">
      <t c="3">
        <n x="27"/>
        <n x="17"/>
        <n x="1"/>
      </t>
    </mdx>
    <mdx n="0" f="m">
      <t c="1">
        <n x="30"/>
      </t>
    </mdx>
    <mdx n="0" f="m">
      <t c="2">
        <n x="30"/>
        <n x="12"/>
      </t>
    </mdx>
    <mdx n="0" f="v">
      <t c="3">
        <n x="30"/>
        <n x="12"/>
        <n x="1"/>
      </t>
    </mdx>
    <mdx n="0" f="m">
      <t c="2">
        <n x="30"/>
        <n x="29"/>
      </t>
    </mdx>
    <mdx n="0" f="v">
      <t c="3">
        <n x="30"/>
        <n x="29"/>
        <n x="1"/>
      </t>
    </mdx>
    <mdx n="0" f="m">
      <t c="2">
        <n x="30"/>
        <n x="16"/>
      </t>
    </mdx>
    <mdx n="0" f="v">
      <t c="3">
        <n x="30"/>
        <n x="16"/>
        <n x="1"/>
      </t>
    </mdx>
    <mdx n="0" f="m">
      <t c="2">
        <n x="30"/>
        <n x="17"/>
      </t>
    </mdx>
    <mdx n="0" f="v">
      <t c="3">
        <n x="30"/>
        <n x="17"/>
        <n x="1"/>
      </t>
    </mdx>
    <mdx n="0" f="m">
      <t c="2">
        <n x="30"/>
        <n x="26"/>
      </t>
    </mdx>
    <mdx n="0" f="v">
      <t c="3">
        <n x="30"/>
        <n x="26"/>
        <n x="1"/>
      </t>
    </mdx>
    <mdx n="0" f="m">
      <t c="1">
        <n x="31"/>
      </t>
    </mdx>
    <mdx n="0" f="m">
      <t c="2">
        <n x="31"/>
        <n x="12"/>
      </t>
    </mdx>
    <mdx n="0" f="v">
      <t c="3">
        <n x="31"/>
        <n x="12"/>
        <n x="1"/>
      </t>
    </mdx>
    <mdx n="0" f="m">
      <t c="2">
        <n x="31"/>
        <n x="16"/>
      </t>
    </mdx>
    <mdx n="0" f="v">
      <t c="3">
        <n x="31"/>
        <n x="16"/>
        <n x="1"/>
      </t>
    </mdx>
    <mdx n="0" f="m">
      <t c="2">
        <n x="31"/>
        <n x="17"/>
      </t>
    </mdx>
    <mdx n="0" f="v">
      <t c="3">
        <n x="31"/>
        <n x="17"/>
        <n x="1"/>
      </t>
    </mdx>
    <mdx n="0" f="m">
      <t c="2">
        <n x="31"/>
        <n x="24"/>
      </t>
    </mdx>
    <mdx n="0" f="v">
      <t c="3">
        <n x="31"/>
        <n x="24"/>
        <n x="1"/>
      </t>
    </mdx>
    <mdx n="0" f="m">
      <t c="2">
        <n x="31"/>
        <n x="26"/>
      </t>
    </mdx>
    <mdx n="0" f="v">
      <t c="3">
        <n x="31"/>
        <n x="26"/>
        <n x="1"/>
      </t>
    </mdx>
  </mdxMetadata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2" v="0"/>
    </bk>
  </cellMetadata>
  <valueMetadata count="92">
    <bk>
      <rc t="1" v="0"/>
    </bk>
    <bk>
      <rc t="1" v="1"/>
    </bk>
    <bk>
      <rc t="1" v="2"/>
    </bk>
    <bk>
      <rc t="1" v="3"/>
    </bk>
    <bk>
      <rc t="1" v="4"/>
    </bk>
    <bk>
      <rc t="1" v="5"/>
    </bk>
    <bk>
      <rc t="1" v="6"/>
    </bk>
    <bk>
      <rc t="1" v="7"/>
    </bk>
    <bk>
      <rc t="1" v="8"/>
    </bk>
    <bk>
      <rc t="1" v="9"/>
    </bk>
    <bk>
      <rc t="1" v="10"/>
    </bk>
    <bk>
      <rc t="1" v="11"/>
    </bk>
    <bk>
      <rc t="1" v="12"/>
    </bk>
    <bk>
      <rc t="1" v="13"/>
    </bk>
    <bk>
      <rc t="1" v="14"/>
    </bk>
    <bk>
      <rc t="1" v="15"/>
    </bk>
    <bk>
      <rc t="1" v="16"/>
    </bk>
    <bk>
      <rc t="1" v="17"/>
    </bk>
    <bk>
      <rc t="1" v="18"/>
    </bk>
    <bk>
      <rc t="1" v="19"/>
    </bk>
    <bk>
      <rc t="1" v="20"/>
    </bk>
    <bk>
      <rc t="1" v="21"/>
    </bk>
    <bk>
      <rc t="1" v="22"/>
    </bk>
    <bk>
      <rc t="1" v="23"/>
    </bk>
    <bk>
      <rc t="1" v="24"/>
    </bk>
    <bk>
      <rc t="1" v="25"/>
    </bk>
    <bk>
      <rc t="1" v="26"/>
    </bk>
    <bk>
      <rc t="1" v="27"/>
    </bk>
    <bk>
      <rc t="1" v="28"/>
    </bk>
    <bk>
      <rc t="1" v="29"/>
    </bk>
    <bk>
      <rc t="1" v="30"/>
    </bk>
    <bk>
      <rc t="1" v="31"/>
    </bk>
    <bk>
      <rc t="1" v="32"/>
    </bk>
    <bk>
      <rc t="1" v="33"/>
    </bk>
    <bk>
      <rc t="1" v="34"/>
    </bk>
    <bk>
      <rc t="1" v="35"/>
    </bk>
    <bk>
      <rc t="1" v="36"/>
    </bk>
    <bk>
      <rc t="1" v="37"/>
    </bk>
    <bk>
      <rc t="1" v="38"/>
    </bk>
    <bk>
      <rc t="1" v="39"/>
    </bk>
    <bk>
      <rc t="1" v="40"/>
    </bk>
    <bk>
      <rc t="1" v="41"/>
    </bk>
    <bk>
      <rc t="1" v="42"/>
    </bk>
    <bk>
      <rc t="1" v="43"/>
    </bk>
    <bk>
      <rc t="1" v="44"/>
    </bk>
    <bk>
      <rc t="1" v="45"/>
    </bk>
    <bk>
      <rc t="1" v="46"/>
    </bk>
    <bk>
      <rc t="1" v="47"/>
    </bk>
    <bk>
      <rc t="1" v="48"/>
    </bk>
    <bk>
      <rc t="1" v="49"/>
    </bk>
    <bk>
      <rc t="1" v="50"/>
    </bk>
    <bk>
      <rc t="1" v="51"/>
    </bk>
    <bk>
      <rc t="1" v="52"/>
    </bk>
    <bk>
      <rc t="1" v="53"/>
    </bk>
    <bk>
      <rc t="1" v="54"/>
    </bk>
    <bk>
      <rc t="1" v="55"/>
    </bk>
    <bk>
      <rc t="1" v="56"/>
    </bk>
    <bk>
      <rc t="1" v="57"/>
    </bk>
    <bk>
      <rc t="1" v="58"/>
    </bk>
    <bk>
      <rc t="1" v="59"/>
    </bk>
    <bk>
      <rc t="1" v="60"/>
    </bk>
    <bk>
      <rc t="1" v="61"/>
    </bk>
    <bk>
      <rc t="1" v="62"/>
    </bk>
    <bk>
      <rc t="1" v="63"/>
    </bk>
    <bk>
      <rc t="1" v="64"/>
    </bk>
    <bk>
      <rc t="1" v="65"/>
    </bk>
    <bk>
      <rc t="1" v="66"/>
    </bk>
    <bk>
      <rc t="1" v="67"/>
    </bk>
    <bk>
      <rc t="1" v="68"/>
    </bk>
    <bk>
      <rc t="1" v="69"/>
    </bk>
    <bk>
      <rc t="1" v="70"/>
    </bk>
    <bk>
      <rc t="1" v="71"/>
    </bk>
    <bk>
      <rc t="1" v="72"/>
    </bk>
    <bk>
      <rc t="1" v="73"/>
    </bk>
    <bk>
      <rc t="1" v="74"/>
    </bk>
    <bk>
      <rc t="1" v="75"/>
    </bk>
    <bk>
      <rc t="1" v="76"/>
    </bk>
    <bk>
      <rc t="1" v="77"/>
    </bk>
    <bk>
      <rc t="1" v="78"/>
    </bk>
    <bk>
      <rc t="1" v="79"/>
    </bk>
    <bk>
      <rc t="1" v="80"/>
    </bk>
    <bk>
      <rc t="1" v="81"/>
    </bk>
    <bk>
      <rc t="1" v="82"/>
    </bk>
    <bk>
      <rc t="1" v="83"/>
    </bk>
    <bk>
      <rc t="1" v="84"/>
    </bk>
    <bk>
      <rc t="1" v="85"/>
    </bk>
    <bk>
      <rc t="1" v="86"/>
    </bk>
    <bk>
      <rc t="1" v="87"/>
    </bk>
    <bk>
      <rc t="1" v="88"/>
    </bk>
    <bk>
      <rc t="1" v="89"/>
    </bk>
    <bk>
      <rc t="1" v="90"/>
    </bk>
    <bk>
      <rc t="1" v="91"/>
    </bk>
  </valueMetadata>
</metadata>
</file>

<file path=xl/sharedStrings.xml><?xml version="1.0" encoding="utf-8"?>
<sst xmlns="http://schemas.openxmlformats.org/spreadsheetml/2006/main" count="1490" uniqueCount="533">
  <si>
    <t>Happy</t>
  </si>
  <si>
    <t>Neutral</t>
  </si>
  <si>
    <t>unhappy</t>
  </si>
  <si>
    <t>nothing</t>
  </si>
  <si>
    <t>MEN</t>
  </si>
  <si>
    <t>WOMEN</t>
  </si>
  <si>
    <t>85+</t>
  </si>
  <si>
    <t>80 - 84</t>
  </si>
  <si>
    <t>75 - 79</t>
  </si>
  <si>
    <t>70 - 74</t>
  </si>
  <si>
    <t>65 - 69</t>
  </si>
  <si>
    <t>60 - 64</t>
  </si>
  <si>
    <t>55 - 59</t>
  </si>
  <si>
    <t>50 - 54</t>
  </si>
  <si>
    <t>45 - 49</t>
  </si>
  <si>
    <t>40 - 44</t>
  </si>
  <si>
    <t>35 - 39</t>
  </si>
  <si>
    <t>30 - 34</t>
  </si>
  <si>
    <t>25 - 29</t>
  </si>
  <si>
    <t>20 - 24</t>
  </si>
  <si>
    <t>15 - 19</t>
  </si>
  <si>
    <t>0 - 4</t>
  </si>
  <si>
    <t>10 - 14</t>
  </si>
  <si>
    <t>15- 19</t>
  </si>
  <si>
    <t>women 2</t>
  </si>
  <si>
    <t>migrants</t>
  </si>
  <si>
    <t>Perc</t>
  </si>
  <si>
    <t>TX</t>
  </si>
  <si>
    <t>AZ</t>
  </si>
  <si>
    <t>WA</t>
  </si>
  <si>
    <t>NV</t>
  </si>
  <si>
    <t>NY</t>
  </si>
  <si>
    <t>FL</t>
  </si>
  <si>
    <t>OR</t>
  </si>
  <si>
    <t>IL</t>
  </si>
  <si>
    <t>CO</t>
  </si>
  <si>
    <t>VA</t>
  </si>
  <si>
    <t>MA</t>
  </si>
  <si>
    <t>GA</t>
  </si>
  <si>
    <t>UT</t>
  </si>
  <si>
    <t>MI</t>
  </si>
  <si>
    <t>HI</t>
  </si>
  <si>
    <t>NJ</t>
  </si>
  <si>
    <t>NC</t>
  </si>
  <si>
    <t>OH</t>
  </si>
  <si>
    <t>PA</t>
  </si>
  <si>
    <t>MD</t>
  </si>
  <si>
    <t>AK</t>
  </si>
  <si>
    <t>MO</t>
  </si>
  <si>
    <t>MN</t>
  </si>
  <si>
    <t>TN</t>
  </si>
  <si>
    <t>OK</t>
  </si>
  <si>
    <t>WI</t>
  </si>
  <si>
    <t>IN</t>
  </si>
  <si>
    <t>NM</t>
  </si>
  <si>
    <t>ID</t>
  </si>
  <si>
    <t>SC</t>
  </si>
  <si>
    <t>CT</t>
  </si>
  <si>
    <t>LA</t>
  </si>
  <si>
    <t>AR</t>
  </si>
  <si>
    <t>DC</t>
  </si>
  <si>
    <t>KS</t>
  </si>
  <si>
    <t>IA</t>
  </si>
  <si>
    <t>MT</t>
  </si>
  <si>
    <t>KY</t>
  </si>
  <si>
    <t>NE</t>
  </si>
  <si>
    <t>AL</t>
  </si>
  <si>
    <t>MS</t>
  </si>
  <si>
    <t>WY</t>
  </si>
  <si>
    <t>PR</t>
  </si>
  <si>
    <t>ME</t>
  </si>
  <si>
    <t>NH</t>
  </si>
  <si>
    <t>WV</t>
  </si>
  <si>
    <t>ND</t>
  </si>
  <si>
    <t>SD</t>
  </si>
  <si>
    <t>RI</t>
  </si>
  <si>
    <t>DE</t>
  </si>
  <si>
    <t>VT</t>
  </si>
  <si>
    <t>CA</t>
  </si>
  <si>
    <t>Valeurs</t>
  </si>
  <si>
    <t>Valeurs cumulées</t>
  </si>
  <si>
    <t>Pour barres d'erreurs</t>
  </si>
  <si>
    <t>Sem1</t>
  </si>
  <si>
    <t>Sem2</t>
  </si>
  <si>
    <t>Sem3</t>
  </si>
  <si>
    <t>Sem4</t>
  </si>
  <si>
    <t>Sem5</t>
  </si>
  <si>
    <t>Sem6</t>
  </si>
  <si>
    <t>Sem7</t>
  </si>
  <si>
    <t>Sem8</t>
  </si>
  <si>
    <t>Sem9</t>
  </si>
  <si>
    <t>Sem10</t>
  </si>
  <si>
    <t>Sem11</t>
  </si>
  <si>
    <t>Sem12</t>
  </si>
  <si>
    <t>Sem13</t>
  </si>
  <si>
    <t>Cumul</t>
  </si>
  <si>
    <t>Bin</t>
  </si>
  <si>
    <t>Frequency</t>
  </si>
  <si>
    <t>Causes</t>
  </si>
  <si>
    <t>#</t>
  </si>
  <si>
    <t>Cumulative Total</t>
  </si>
  <si>
    <t>Cumulative %</t>
  </si>
  <si>
    <t>80% Cut off</t>
  </si>
  <si>
    <t>Dose missed</t>
  </si>
  <si>
    <t>Wrong time</t>
  </si>
  <si>
    <t>Wrong drug</t>
  </si>
  <si>
    <t>Over dose</t>
  </si>
  <si>
    <t>Wrong patient</t>
  </si>
  <si>
    <t>Wrong route</t>
  </si>
  <si>
    <t xml:space="preserve">Wrong calculation </t>
  </si>
  <si>
    <t>Duplicated drugs</t>
  </si>
  <si>
    <t>Under dose</t>
  </si>
  <si>
    <t xml:space="preserve">Wrong IV rate </t>
  </si>
  <si>
    <t>Technique error</t>
  </si>
  <si>
    <t>Unauthorised drug</t>
  </si>
  <si>
    <t>Medication errors</t>
  </si>
  <si>
    <t>DVD</t>
  </si>
  <si>
    <t>Blu-Ray</t>
  </si>
  <si>
    <t>USB</t>
  </si>
  <si>
    <t>Other</t>
  </si>
  <si>
    <t>Zone Nord</t>
  </si>
  <si>
    <t>Zone Est</t>
  </si>
  <si>
    <t>Zone Ouest</t>
  </si>
  <si>
    <t>Zone Sud</t>
  </si>
  <si>
    <t>Zone Centre</t>
  </si>
  <si>
    <t>Frais</t>
  </si>
  <si>
    <t>Batiments</t>
  </si>
  <si>
    <t>Informatique</t>
  </si>
  <si>
    <t>Livres &amp; Videos</t>
  </si>
  <si>
    <t>Personnel</t>
  </si>
  <si>
    <t>Divers</t>
  </si>
  <si>
    <t>Points attribués à:</t>
  </si>
  <si>
    <t>Cash  Flow</t>
  </si>
  <si>
    <t>Liquidité</t>
  </si>
  <si>
    <t>Solvabilité</t>
  </si>
  <si>
    <t>Rentabilité</t>
  </si>
  <si>
    <t>SA BlueStar</t>
  </si>
  <si>
    <t>sprl Virtual Hardware</t>
  </si>
  <si>
    <t>Fil. Mexique</t>
  </si>
  <si>
    <t>Fil. USA</t>
  </si>
  <si>
    <t>Belgique</t>
  </si>
  <si>
    <t>Franchise NL</t>
  </si>
  <si>
    <t>Age</t>
  </si>
  <si>
    <t>Bins</t>
  </si>
  <si>
    <t>More</t>
  </si>
  <si>
    <t>Country</t>
  </si>
  <si>
    <t>Belgium</t>
  </si>
  <si>
    <t>France</t>
  </si>
  <si>
    <t>UK</t>
  </si>
  <si>
    <t>Frais de transport</t>
  </si>
  <si>
    <t>Commission</t>
  </si>
  <si>
    <t>Taxes</t>
  </si>
  <si>
    <t>Type</t>
  </si>
  <si>
    <t>Costs</t>
  </si>
  <si>
    <t>Caisse</t>
  </si>
  <si>
    <t>Return</t>
  </si>
  <si>
    <t>Materials</t>
  </si>
  <si>
    <t>New price</t>
  </si>
  <si>
    <t>Patent Docs Distribution</t>
  </si>
  <si>
    <t>Legend</t>
  </si>
  <si>
    <t>Customer Wishes</t>
  </si>
  <si>
    <t>Product orientation</t>
  </si>
  <si>
    <t>Business Strategy</t>
  </si>
  <si>
    <t>Own docs</t>
  </si>
  <si>
    <t>simple</t>
  </si>
  <si>
    <t>Docs1</t>
  </si>
  <si>
    <t>specific function</t>
  </si>
  <si>
    <t>Docs2</t>
  </si>
  <si>
    <t>easy to install</t>
  </si>
  <si>
    <t>Docs3</t>
  </si>
  <si>
    <t>functional</t>
  </si>
  <si>
    <t>Docs4</t>
  </si>
  <si>
    <t>total management</t>
  </si>
  <si>
    <t>Docs5</t>
  </si>
  <si>
    <t>Docs6</t>
  </si>
  <si>
    <t>basis product</t>
  </si>
  <si>
    <t>value added</t>
  </si>
  <si>
    <t>Competitor docs</t>
  </si>
  <si>
    <t>complex</t>
  </si>
  <si>
    <t>product &amp; tool</t>
  </si>
  <si>
    <t>hitec</t>
  </si>
  <si>
    <t>age cat</t>
  </si>
  <si>
    <t>mileage</t>
  </si>
  <si>
    <t>price</t>
  </si>
  <si>
    <t>Car</t>
  </si>
  <si>
    <t>car1</t>
  </si>
  <si>
    <t>car2</t>
  </si>
  <si>
    <t>car3</t>
  </si>
  <si>
    <t>car4</t>
  </si>
  <si>
    <t>car5</t>
  </si>
  <si>
    <t>car6</t>
  </si>
  <si>
    <t>car7</t>
  </si>
  <si>
    <t>Cats</t>
  </si>
  <si>
    <t>Dogs</t>
  </si>
  <si>
    <t>Fish</t>
  </si>
  <si>
    <t>invisible</t>
  </si>
  <si>
    <t>End</t>
  </si>
  <si>
    <t>plus</t>
  </si>
  <si>
    <t>minus</t>
  </si>
  <si>
    <t>Start</t>
  </si>
  <si>
    <t>Treemap</t>
  </si>
  <si>
    <t>Teams</t>
  </si>
  <si>
    <t>LastName</t>
  </si>
  <si>
    <t>Team1</t>
  </si>
  <si>
    <t>Team 2</t>
  </si>
  <si>
    <t>Team 3</t>
  </si>
  <si>
    <t>Funnel</t>
  </si>
  <si>
    <t>Status</t>
  </si>
  <si>
    <t>Nrs</t>
  </si>
  <si>
    <t>%</t>
  </si>
  <si>
    <t>Sent</t>
  </si>
  <si>
    <t>Viewed</t>
  </si>
  <si>
    <t>Clicked</t>
  </si>
  <si>
    <t>Add to Cart</t>
  </si>
  <si>
    <t>Purchased</t>
  </si>
  <si>
    <t>Map charts</t>
  </si>
  <si>
    <t>Bruxelles</t>
  </si>
  <si>
    <t>Antwerpen</t>
  </si>
  <si>
    <t>Liège</t>
  </si>
  <si>
    <t>Paris</t>
  </si>
  <si>
    <t>Brussels</t>
  </si>
  <si>
    <t>London</t>
  </si>
  <si>
    <t>Sunburst</t>
  </si>
  <si>
    <t>CategoryName</t>
  </si>
  <si>
    <t>Waterfall</t>
  </si>
  <si>
    <t>Base price</t>
  </si>
  <si>
    <t>Transport</t>
  </si>
  <si>
    <t>Margin</t>
  </si>
  <si>
    <t>ForecastDate</t>
  </si>
  <si>
    <t>Sum of Total</t>
  </si>
  <si>
    <t>Dec</t>
  </si>
  <si>
    <t>Nov</t>
  </si>
  <si>
    <t>Oct</t>
  </si>
  <si>
    <t>Sept</t>
  </si>
  <si>
    <t>Aug</t>
  </si>
  <si>
    <t>July</t>
  </si>
  <si>
    <t>June</t>
  </si>
  <si>
    <t>May</t>
  </si>
  <si>
    <t>Apr</t>
  </si>
  <si>
    <t>Mar</t>
  </si>
  <si>
    <t>Feb</t>
  </si>
  <si>
    <t>Jan</t>
  </si>
  <si>
    <t>Tornadoes by Month</t>
  </si>
  <si>
    <t>Total Tornadoes</t>
  </si>
  <si>
    <t>Year</t>
  </si>
  <si>
    <t>Tornadoes by Year and Month (1950-1994)</t>
  </si>
  <si>
    <t>Sep</t>
  </si>
  <si>
    <t>Jul</t>
  </si>
  <si>
    <t>Jun</t>
  </si>
  <si>
    <t>Current Values To Display</t>
  </si>
  <si>
    <t>Current Y</t>
  </si>
  <si>
    <t>Current X</t>
  </si>
  <si>
    <t>Scrollbar Value</t>
  </si>
  <si>
    <t>Tornadoes</t>
  </si>
  <si>
    <t>Tornadoes by Month by Year</t>
  </si>
  <si>
    <t xml:space="preserve">March </t>
  </si>
  <si>
    <t xml:space="preserve">April </t>
  </si>
  <si>
    <t>Current</t>
  </si>
  <si>
    <t>Acceptable Region</t>
  </si>
  <si>
    <t xml:space="preserve">Low </t>
  </si>
  <si>
    <t>Value</t>
  </si>
  <si>
    <t>Firma's</t>
  </si>
  <si>
    <t>Omzet</t>
  </si>
  <si>
    <t>Winst</t>
  </si>
  <si>
    <t>% winst</t>
  </si>
  <si>
    <t>Firma1</t>
  </si>
  <si>
    <t>Firma2</t>
  </si>
  <si>
    <t>Firma3</t>
  </si>
  <si>
    <t>Firma4</t>
  </si>
  <si>
    <t>Change in mass (+/-0,1g)</t>
  </si>
  <si>
    <t>Sucrose
Concentration</t>
  </si>
  <si>
    <t>Test1</t>
  </si>
  <si>
    <t>Test2</t>
  </si>
  <si>
    <t>Test3</t>
  </si>
  <si>
    <t>Test4</t>
  </si>
  <si>
    <t>Test5</t>
  </si>
  <si>
    <t>Avg</t>
  </si>
  <si>
    <t>Std dev</t>
  </si>
  <si>
    <t>Ref Day</t>
  </si>
  <si>
    <t>Delta</t>
  </si>
  <si>
    <t>Value1</t>
  </si>
  <si>
    <t>Value2</t>
  </si>
  <si>
    <t>Value3</t>
  </si>
  <si>
    <t>Value4</t>
  </si>
  <si>
    <t>Today</t>
  </si>
  <si>
    <t>Axis</t>
  </si>
  <si>
    <t>2° Example with Error bar (minus) and 2° hidden axis</t>
  </si>
  <si>
    <t>Ref Point</t>
  </si>
  <si>
    <t>Average Weekly Hours Worked</t>
  </si>
  <si>
    <t>Average Reported Job Satisfaction (1-10)</t>
  </si>
  <si>
    <t>Independant</t>
  </si>
  <si>
    <t>Dependant</t>
  </si>
  <si>
    <t>Danny Puype</t>
  </si>
  <si>
    <t>Stacked Bars</t>
  </si>
  <si>
    <t>Logarithmique</t>
  </si>
  <si>
    <t>Pareto</t>
  </si>
  <si>
    <t>Age pyramid</t>
  </si>
  <si>
    <t>Doughnut</t>
  </si>
  <si>
    <t>histogram</t>
  </si>
  <si>
    <t>Data Pie - Mini</t>
  </si>
  <si>
    <t>Data Dougnut</t>
  </si>
  <si>
    <t>Compare - Radar</t>
  </si>
  <si>
    <t>XY Scatter</t>
  </si>
  <si>
    <t>Ladder</t>
  </si>
  <si>
    <t>new charts 365</t>
  </si>
  <si>
    <t>Bubble vb</t>
  </si>
  <si>
    <t>Doc Distributie</t>
  </si>
  <si>
    <t xml:space="preserve">Tornado Final </t>
  </si>
  <si>
    <t>KPI Chart</t>
  </si>
  <si>
    <t>WaffleChart</t>
  </si>
  <si>
    <t>Waffle Chart source</t>
  </si>
  <si>
    <t>Error bars</t>
  </si>
  <si>
    <t>Todays date</t>
  </si>
  <si>
    <t>Danny@Puype.com</t>
  </si>
  <si>
    <t>Topics</t>
  </si>
  <si>
    <t>Date</t>
  </si>
  <si>
    <t>Maximum</t>
  </si>
  <si>
    <t>Minimum</t>
  </si>
  <si>
    <t>Slot</t>
  </si>
  <si>
    <t>Stock chart</t>
  </si>
  <si>
    <t>Power Sales</t>
  </si>
  <si>
    <t>Line5</t>
  </si>
  <si>
    <t>Line4</t>
  </si>
  <si>
    <t>TOTAL</t>
  </si>
  <si>
    <t>Line3</t>
  </si>
  <si>
    <t>Line2</t>
  </si>
  <si>
    <t>Line1</t>
  </si>
  <si>
    <t>CURRENT WEEK</t>
  </si>
  <si>
    <t>Δ W-1</t>
  </si>
  <si>
    <t>MEUR</t>
  </si>
  <si>
    <t>DATA FOR TABLE &amp; GRAPH</t>
  </si>
  <si>
    <t>TABLE &amp; GRAPH</t>
  </si>
  <si>
    <t>POWER SALES</t>
  </si>
  <si>
    <t xml:space="preserve">Power Sales </t>
  </si>
  <si>
    <t>Analyst</t>
  </si>
  <si>
    <t>CXO or Top Mgmt.</t>
  </si>
  <si>
    <t>Accountant</t>
  </si>
  <si>
    <t>Manager</t>
  </si>
  <si>
    <t>Engineer</t>
  </si>
  <si>
    <t>Specialist</t>
  </si>
  <si>
    <t>Controller</t>
  </si>
  <si>
    <t>Misc.</t>
  </si>
  <si>
    <t>Consultant</t>
  </si>
  <si>
    <t>Reporting</t>
  </si>
  <si>
    <t>Salary Distribution - Analysts in USA</t>
  </si>
  <si>
    <t>Max</t>
  </si>
  <si>
    <t>75th Percentile</t>
  </si>
  <si>
    <t>Median</t>
  </si>
  <si>
    <t>25th Percentile</t>
  </si>
  <si>
    <t>Min</t>
  </si>
  <si>
    <t>Error</t>
  </si>
  <si>
    <t>Item</t>
  </si>
  <si>
    <t>Data for single box plot</t>
  </si>
  <si>
    <t>Data for interactive box plot</t>
  </si>
  <si>
    <t>Error 2</t>
  </si>
  <si>
    <t>Error 1</t>
  </si>
  <si>
    <t>Count</t>
  </si>
  <si>
    <t>Job type</t>
  </si>
  <si>
    <t>Job Type</t>
  </si>
  <si>
    <t>Salary in USD</t>
  </si>
  <si>
    <t>Calculations</t>
  </si>
  <si>
    <t>All Salaries in USA</t>
  </si>
  <si>
    <t>Salaries dynamically</t>
  </si>
  <si>
    <t>GMT +9</t>
  </si>
  <si>
    <t>Australia - Sydney</t>
  </si>
  <si>
    <t>GMT +8</t>
  </si>
  <si>
    <t>Japan - Tokyo</t>
  </si>
  <si>
    <t>GMT +4,5</t>
  </si>
  <si>
    <t>IST - India</t>
  </si>
  <si>
    <t>GMT +2</t>
  </si>
  <si>
    <t>EET - Greece, Finland etc.</t>
  </si>
  <si>
    <t>GMT +1</t>
  </si>
  <si>
    <t>CET - France, Sweden etc.</t>
  </si>
  <si>
    <t>GMT</t>
  </si>
  <si>
    <t>GMT - London</t>
  </si>
  <si>
    <t>GMT -5</t>
  </si>
  <si>
    <t>ET - New York etc.</t>
  </si>
  <si>
    <t>GMT -6</t>
  </si>
  <si>
    <t>CT - Chicago etc.</t>
  </si>
  <si>
    <t>GMT -8</t>
  </si>
  <si>
    <t>PT, PST - Seattle, LA, SF etc.</t>
  </si>
  <si>
    <t>Dummy</t>
  </si>
  <si>
    <t>Label</t>
  </si>
  <si>
    <t>Height</t>
  </si>
  <si>
    <t>x-Position</t>
  </si>
  <si>
    <t>Timezone - Areas</t>
  </si>
  <si>
    <t>World time zones</t>
  </si>
  <si>
    <t>Main
Content</t>
  </si>
  <si>
    <t>States</t>
  </si>
  <si>
    <t>Rubrique</t>
  </si>
  <si>
    <t>Period</t>
  </si>
  <si>
    <t>Low</t>
  </si>
  <si>
    <t>User name allows HTML Injection</t>
  </si>
  <si>
    <t>High</t>
  </si>
  <si>
    <t>Password allows SQL injection</t>
  </si>
  <si>
    <t>Medium</t>
  </si>
  <si>
    <t>User name allows SQL injection</t>
  </si>
  <si>
    <t>Password field takes more than 99 chars</t>
  </si>
  <si>
    <t>When window is maximized, the layout is compromised</t>
  </si>
  <si>
    <t>Reset button doesn’t work</t>
  </si>
  <si>
    <t>Password field is not mandatory</t>
  </si>
  <si>
    <t>User name check fails</t>
  </si>
  <si>
    <t>Total Outstanding Issues</t>
  </si>
  <si>
    <t>Message is wrong</t>
  </si>
  <si>
    <t>When hitting F5, the error message still remains</t>
  </si>
  <si>
    <t>User name is not the default field on screen load</t>
  </si>
  <si>
    <t>Submit doesn’t work on enter</t>
  </si>
  <si>
    <t>Password allows HTML Injection</t>
  </si>
  <si>
    <t>Total Closed</t>
  </si>
  <si>
    <t>Total Opened</t>
  </si>
  <si>
    <t>Issues Opened and Closed in Last 30 days</t>
  </si>
  <si>
    <t>Start Date:</t>
  </si>
  <si>
    <t>Comments</t>
  </si>
  <si>
    <t>Close</t>
  </si>
  <si>
    <t>Open</t>
  </si>
  <si>
    <t>Priority</t>
  </si>
  <si>
    <t>Issue</t>
  </si>
  <si>
    <t>Issue Tracker Template</t>
  </si>
  <si>
    <t>Issue tracker</t>
  </si>
  <si>
    <t>First Name</t>
  </si>
  <si>
    <t>Name</t>
  </si>
  <si>
    <t>Gender</t>
  </si>
  <si>
    <t>Function</t>
  </si>
  <si>
    <t>Department</t>
  </si>
  <si>
    <t>Salary</t>
  </si>
  <si>
    <t>Startdate</t>
  </si>
  <si>
    <t>Elizabeth</t>
  </si>
  <si>
    <t>Anderson</t>
  </si>
  <si>
    <t>F</t>
  </si>
  <si>
    <t>Group Assist.</t>
  </si>
  <si>
    <t>Marketing</t>
  </si>
  <si>
    <t>Hill</t>
  </si>
  <si>
    <t>Andrée</t>
  </si>
  <si>
    <t>M</t>
  </si>
  <si>
    <t>Engineering Mgr.</t>
  </si>
  <si>
    <t>Engineering</t>
  </si>
  <si>
    <t>Charlotte</t>
  </si>
  <si>
    <t>Baker</t>
  </si>
  <si>
    <t>Product Marketer</t>
  </si>
  <si>
    <t>Ava</t>
  </si>
  <si>
    <t>Brown</t>
  </si>
  <si>
    <t>Mechanical Engineer</t>
  </si>
  <si>
    <t>Sofia</t>
  </si>
  <si>
    <t>Flair</t>
  </si>
  <si>
    <t>Caroline</t>
  </si>
  <si>
    <t>Fourneaux</t>
  </si>
  <si>
    <t>Coenen</t>
  </si>
  <si>
    <t>Catherine</t>
  </si>
  <si>
    <t>Software Engineer</t>
  </si>
  <si>
    <t>Alexander</t>
  </si>
  <si>
    <t>Clark</t>
  </si>
  <si>
    <t>Group Mgr.</t>
  </si>
  <si>
    <t>Benjamin</t>
  </si>
  <si>
    <t>Davis</t>
  </si>
  <si>
    <t>Collaert</t>
  </si>
  <si>
    <t>Denis</t>
  </si>
  <si>
    <t>Conrad</t>
  </si>
  <si>
    <t>Eric</t>
  </si>
  <si>
    <t>Wolf</t>
  </si>
  <si>
    <t>Admin Assist.</t>
  </si>
  <si>
    <t>Admin</t>
  </si>
  <si>
    <t>Arton</t>
  </si>
  <si>
    <t>Felice</t>
  </si>
  <si>
    <t>Arnisi</t>
  </si>
  <si>
    <t>Fernand</t>
  </si>
  <si>
    <t>Johanus</t>
  </si>
  <si>
    <t>Gert</t>
  </si>
  <si>
    <t>Senior Engineer</t>
  </si>
  <si>
    <t>Matthew</t>
  </si>
  <si>
    <t>Hernandez</t>
  </si>
  <si>
    <t>Research Scientist</t>
  </si>
  <si>
    <t>R and D</t>
  </si>
  <si>
    <t>Noah</t>
  </si>
  <si>
    <t>Technician</t>
  </si>
  <si>
    <t>Muhammad</t>
  </si>
  <si>
    <t>Spiros</t>
  </si>
  <si>
    <t>Jacques</t>
  </si>
  <si>
    <t>Aruda</t>
  </si>
  <si>
    <t>Jean</t>
  </si>
  <si>
    <t>Wiels</t>
  </si>
  <si>
    <t>Wilde</t>
  </si>
  <si>
    <t>Jeannette</t>
  </si>
  <si>
    <t>James</t>
  </si>
  <si>
    <t>Johnson</t>
  </si>
  <si>
    <t>Van Steen</t>
  </si>
  <si>
    <t>Joseph</t>
  </si>
  <si>
    <t>Emma</t>
  </si>
  <si>
    <t>King</t>
  </si>
  <si>
    <t>Oliver</t>
  </si>
  <si>
    <t>Lee</t>
  </si>
  <si>
    <t>Mia</t>
  </si>
  <si>
    <t>Lewis</t>
  </si>
  <si>
    <t>Michael</t>
  </si>
  <si>
    <t>Martinez</t>
  </si>
  <si>
    <t>Michel</t>
  </si>
  <si>
    <t>Alesi</t>
  </si>
  <si>
    <t>Michèle</t>
  </si>
  <si>
    <t>Scarlett</t>
  </si>
  <si>
    <t>Miller</t>
  </si>
  <si>
    <t>Sophia</t>
  </si>
  <si>
    <t>Olivia</t>
  </si>
  <si>
    <t>Moore</t>
  </si>
  <si>
    <t>Richards</t>
  </si>
  <si>
    <t>Patrick</t>
  </si>
  <si>
    <t>Cost Accountant</t>
  </si>
  <si>
    <t>Henry</t>
  </si>
  <si>
    <t>Perez</t>
  </si>
  <si>
    <t>Misentos</t>
  </si>
  <si>
    <t>Phillipe</t>
  </si>
  <si>
    <t>Senna</t>
  </si>
  <si>
    <t>Bartin</t>
  </si>
  <si>
    <t>Pierre</t>
  </si>
  <si>
    <t>Amelia</t>
  </si>
  <si>
    <t>Roberts</t>
  </si>
  <si>
    <t>William</t>
  </si>
  <si>
    <t>Sanchez</t>
  </si>
  <si>
    <t>Bllllavier</t>
  </si>
  <si>
    <t>Susane</t>
  </si>
  <si>
    <t>Lucas</t>
  </si>
  <si>
    <t>Turner</t>
  </si>
  <si>
    <t>Harper</t>
  </si>
  <si>
    <t>White</t>
  </si>
  <si>
    <t>Daniel</t>
  </si>
  <si>
    <t>Wilson</t>
  </si>
  <si>
    <t>Ethan</t>
  </si>
  <si>
    <t>Isabella</t>
  </si>
  <si>
    <t>Wright</t>
  </si>
  <si>
    <t>Aiden</t>
  </si>
  <si>
    <t>Young</t>
  </si>
  <si>
    <t>month</t>
  </si>
  <si>
    <t>Firma5</t>
  </si>
  <si>
    <t>Firma6</t>
  </si>
  <si>
    <t>Firma7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</si>
</sst>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165" formatCode="#,##0.00\ &quot;€&quot;"/>
    <numFmt numFmtId="166" formatCode="_-* #,##0.00\ &quot;€&quot;_-;\-* #,##0.00\ &quot;€&quot;_-;_-* &quot;-&quot;??\ &quot;€&quot;_-;_-@_-"/>
    <numFmt numFmtId="167" formatCode="_-* #,##0\ &quot;€&quot;_-;\-* #,##0\ &quot;€&quot;_-;_-* &quot;-&quot;??\ &quot;€&quot;_-;_-@_-"/>
    <numFmt numFmtId="168" formatCode="0.0"/>
    <numFmt numFmtId="169" formatCode="\+\ #,##0.0;\ \-\ #,##0.0"/>
    <numFmt numFmtId="170" formatCode="#,##0.0"/>
    <numFmt numFmtId="171" formatCode="[$$-409]#,##0"/>
    <numFmt numFmtId="172" formatCode="_(&quot;$&quot;* #,##0.00_);_(&quot;$&quot;* \(#,##0.00\);_(&quot;$&quot;* &quot;-&quot;??_);_(@_)"/>
    <numFmt numFmtId="173" formatCode="_(&quot;$&quot;* #,##0_);_(&quot;$&quot;* \(#,##0\);_(&quot;$&quot;* &quot;-&quot;??_);_(@_)"/>
    <numFmt numFmtId="174" formatCode="&quot;€&quot;\ #,##0"/>
    <numFmt numFmtId="175" formatCode="mmm/dd"/>
    <numFmt numFmtId="176" formatCode="d/mm/yyyy;@"/>
  </numFmts>
  <fonts count="67">
    <font>
      <sz val="11"/>
      <color theme="1"/>
      <name val="Rockwell"/>
      <family val="2"/>
      <scheme val="minor"/>
    </font>
    <font>
      <sz val="10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sz val="11"/>
      <color theme="1"/>
      <name val="Verdana"/>
      <family val="2"/>
    </font>
    <font>
      <i/>
      <sz val="11"/>
      <color theme="1"/>
      <name val="Rockwell"/>
      <family val="2"/>
      <scheme val="minor"/>
    </font>
    <font>
      <sz val="11"/>
      <color theme="1"/>
      <name val="Rockwell"/>
      <family val="2"/>
      <scheme val="minor"/>
    </font>
    <font>
      <sz val="10"/>
      <name val="Arial"/>
      <family val="2"/>
    </font>
    <font>
      <sz val="14"/>
      <name val="Arial"/>
      <family val="2"/>
    </font>
    <font>
      <sz val="14"/>
      <color indexed="8"/>
      <name val="Arial"/>
      <family val="2"/>
    </font>
    <font>
      <sz val="14"/>
      <color indexed="18"/>
      <name val="Arial"/>
      <family val="2"/>
    </font>
    <font>
      <sz val="14"/>
      <color indexed="10"/>
      <name val="Arial"/>
      <family val="2"/>
    </font>
    <font>
      <i/>
      <sz val="11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sz val="11"/>
      <color theme="0"/>
      <name val="Rockwell"/>
      <family val="2"/>
      <scheme val="minor"/>
    </font>
    <font>
      <b/>
      <sz val="18"/>
      <color theme="3"/>
      <name val="Rockwell"/>
      <family val="2"/>
      <scheme val="major"/>
    </font>
    <font>
      <b/>
      <sz val="11"/>
      <color theme="1"/>
      <name val="Rockwell"/>
      <family val="1"/>
      <scheme val="minor"/>
    </font>
    <font>
      <b/>
      <sz val="15"/>
      <color theme="3"/>
      <name val="Rockwell"/>
      <family val="2"/>
      <scheme val="minor"/>
    </font>
    <font>
      <b/>
      <sz val="11"/>
      <color theme="1"/>
      <name val="Rockwell"/>
      <family val="2"/>
      <scheme val="minor"/>
    </font>
    <font>
      <sz val="9"/>
      <color indexed="8"/>
      <name val="Geneva"/>
    </font>
    <font>
      <b/>
      <sz val="10"/>
      <color indexed="8"/>
      <name val="Rockwell"/>
      <family val="2"/>
      <scheme val="minor"/>
    </font>
    <font>
      <b/>
      <sz val="9"/>
      <color indexed="8"/>
      <name val="Geneva"/>
    </font>
    <font>
      <b/>
      <sz val="10"/>
      <color rgb="FFC00000"/>
      <name val="Rockwell"/>
      <family val="2"/>
      <scheme val="minor"/>
    </font>
    <font>
      <b/>
      <sz val="7"/>
      <color theme="4" tint="-0.249977111117893"/>
      <name val="Script"/>
      <family val="4"/>
      <charset val="255"/>
    </font>
    <font>
      <b/>
      <sz val="11"/>
      <name val="Rockwell"/>
      <family val="2"/>
      <scheme val="minor"/>
    </font>
    <font>
      <sz val="12"/>
      <color theme="1"/>
      <name val="Segoe UI Light"/>
      <family val="2"/>
    </font>
    <font>
      <sz val="9"/>
      <color theme="0"/>
      <name val="Geneva"/>
    </font>
    <font>
      <b/>
      <sz val="7"/>
      <color theme="4" tint="-0.249977111117893"/>
      <name val="Playbill"/>
      <family val="5"/>
    </font>
    <font>
      <b/>
      <sz val="9"/>
      <color indexed="8"/>
      <name val="Rockwell"/>
      <family val="2"/>
      <scheme val="minor"/>
    </font>
    <font>
      <b/>
      <sz val="12"/>
      <color rgb="FFC00000"/>
      <name val="Rockwell"/>
      <family val="2"/>
      <scheme val="minor"/>
    </font>
    <font>
      <sz val="22"/>
      <color theme="1"/>
      <name val="Rockwell"/>
      <family val="2"/>
      <scheme val="minor"/>
    </font>
    <font>
      <sz val="12"/>
      <color theme="1"/>
      <name val="Rockwell"/>
      <family val="2"/>
      <scheme val="minor"/>
    </font>
    <font>
      <sz val="11"/>
      <color theme="0" tint="-4.9989318521683403E-2"/>
      <name val="Rockwell"/>
      <family val="2"/>
      <scheme val="minor"/>
    </font>
    <font>
      <sz val="11"/>
      <color theme="9" tint="0.79998168889431442"/>
      <name val="Rockwell"/>
      <family val="2"/>
      <scheme val="minor"/>
    </font>
    <font>
      <sz val="9"/>
      <color indexed="81"/>
      <name val="Tahoma"/>
      <family val="2"/>
    </font>
    <font>
      <sz val="11"/>
      <color theme="1"/>
      <name val="Gentium Plus"/>
      <family val="2"/>
    </font>
    <font>
      <sz val="11"/>
      <color theme="0"/>
      <name val="Gentium Plus"/>
      <family val="2"/>
    </font>
    <font>
      <b/>
      <sz val="11"/>
      <color theme="3"/>
      <name val="Gentium Plus"/>
    </font>
    <font>
      <sz val="8"/>
      <color indexed="81"/>
      <name val="Tahoma"/>
      <family val="2"/>
    </font>
    <font>
      <b/>
      <sz val="14"/>
      <color theme="1"/>
      <name val="Rockwell"/>
      <family val="2"/>
      <scheme val="minor"/>
    </font>
    <font>
      <u/>
      <sz val="11"/>
      <color theme="10"/>
      <name val="Rockwell"/>
      <family val="2"/>
      <scheme val="minor"/>
    </font>
    <font>
      <b/>
      <sz val="11"/>
      <color theme="0"/>
      <name val="Rockwell"/>
      <family val="2"/>
      <scheme val="minor"/>
    </font>
    <font>
      <sz val="11"/>
      <name val="Rockwell"/>
      <family val="2"/>
      <scheme val="minor"/>
    </font>
    <font>
      <b/>
      <i/>
      <sz val="10"/>
      <color theme="1"/>
      <name val="Rockwell"/>
      <family val="2"/>
      <scheme val="minor"/>
    </font>
    <font>
      <i/>
      <sz val="10"/>
      <color theme="1"/>
      <name val="Rockwell"/>
      <family val="2"/>
      <scheme val="minor"/>
    </font>
    <font>
      <i/>
      <sz val="10"/>
      <color theme="0"/>
      <name val="Calibri"/>
      <family val="2"/>
    </font>
    <font>
      <u/>
      <sz val="11"/>
      <color theme="1"/>
      <name val="Rockwell"/>
      <family val="2"/>
      <scheme val="minor"/>
    </font>
    <font>
      <b/>
      <sz val="20"/>
      <color theme="1"/>
      <name val="Rockwell"/>
      <family val="2"/>
      <scheme val="minor"/>
    </font>
    <font>
      <b/>
      <sz val="11"/>
      <color rgb="FFC00000"/>
      <name val="Rockwell"/>
      <family val="2"/>
      <scheme val="minor"/>
    </font>
    <font>
      <sz val="9"/>
      <color theme="1"/>
      <name val="Rockwell"/>
      <family val="2"/>
      <scheme val="minor"/>
    </font>
    <font>
      <sz val="16"/>
      <color rgb="FFC00000"/>
      <name val="Rockwell"/>
      <family val="2"/>
      <scheme val="minor"/>
    </font>
    <font>
      <b/>
      <sz val="9"/>
      <color theme="0"/>
      <name val="Rockwell"/>
      <family val="2"/>
      <scheme val="minor"/>
    </font>
    <font>
      <sz val="9"/>
      <color theme="0"/>
      <name val="Rockwell"/>
      <family val="2"/>
      <scheme val="minor"/>
    </font>
    <font>
      <sz val="12"/>
      <name val="Rockwell"/>
      <family val="1"/>
      <scheme val="minor"/>
    </font>
    <font>
      <b/>
      <sz val="14"/>
      <color theme="3"/>
      <name val="Rockwell"/>
      <family val="2"/>
      <scheme val="major"/>
    </font>
    <font>
      <sz val="10"/>
      <color theme="1" tint="0.499984740745262"/>
      <name val="Rockwell"/>
      <family val="2"/>
      <scheme val="minor"/>
    </font>
    <font>
      <b/>
      <sz val="10"/>
      <color theme="1"/>
      <name val="Rockwell"/>
      <family val="2"/>
      <scheme val="minor"/>
    </font>
    <font>
      <sz val="10"/>
      <color theme="1"/>
      <name val="Rockwell"/>
      <family val="2"/>
      <scheme val="minor"/>
    </font>
    <font>
      <b/>
      <sz val="9"/>
      <color theme="1"/>
      <name val="Rockwell"/>
      <family val="2"/>
      <scheme val="minor"/>
    </font>
    <font>
      <sz val="11"/>
      <color theme="1"/>
      <name val="Rockwell"/>
      <family val="1"/>
      <scheme val="minor"/>
    </font>
    <font>
      <sz val="20"/>
      <color theme="1"/>
      <name val="Rockwell"/>
      <family val="2"/>
      <scheme val="minor"/>
    </font>
    <font>
      <b/>
      <sz val="11"/>
      <color theme="3"/>
      <name val="Rockwell"/>
      <family val="2"/>
      <scheme val="minor"/>
    </font>
    <font>
      <sz val="10"/>
      <name val="Verdana"/>
      <family val="2"/>
    </font>
    <font>
      <sz val="8"/>
      <name val="Rockwell"/>
      <family val="2"/>
      <scheme val="minor"/>
    </font>
    <font>
      <u/>
      <sz val="11"/>
      <color theme="4" tint="-0.499984740745262"/>
      <name val="Rockwell"/>
      <family val="2"/>
      <scheme val="minor"/>
    </font>
    <font>
      <u/>
      <sz val="11"/>
      <color theme="9" tint="-0.749992370372631"/>
      <name val="Rockwell"/>
      <family val="2"/>
      <scheme val="minor"/>
    </font>
  </fonts>
  <fills count="29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indexed="6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4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39997558519241921"/>
        <bgColor indexed="64"/>
      </patternFill>
    </fill>
  </fills>
  <borders count="6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thin">
        <color theme="4" tint="0.3999755851924192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theme="9" tint="-0.499984740745262"/>
      </left>
      <right/>
      <top style="medium">
        <color theme="9" tint="-0.499984740745262"/>
      </top>
      <bottom/>
      <diagonal/>
    </border>
    <border>
      <left/>
      <right/>
      <top style="medium">
        <color theme="9" tint="-0.499984740745262"/>
      </top>
      <bottom/>
      <diagonal/>
    </border>
    <border>
      <left/>
      <right style="medium">
        <color theme="9" tint="-0.499984740745262"/>
      </right>
      <top style="medium">
        <color theme="9" tint="-0.499984740745262"/>
      </top>
      <bottom/>
      <diagonal/>
    </border>
    <border>
      <left style="medium">
        <color theme="9" tint="-0.499984740745262"/>
      </left>
      <right/>
      <top/>
      <bottom/>
      <diagonal/>
    </border>
    <border>
      <left/>
      <right style="medium">
        <color theme="9" tint="-0.499984740745262"/>
      </right>
      <top/>
      <bottom/>
      <diagonal/>
    </border>
    <border>
      <left style="medium">
        <color theme="9" tint="-0.499984740745262"/>
      </left>
      <right/>
      <top/>
      <bottom style="medium">
        <color theme="9" tint="-0.499984740745262"/>
      </bottom>
      <diagonal/>
    </border>
    <border>
      <left/>
      <right/>
      <top/>
      <bottom style="medium">
        <color theme="9" tint="-0.499984740745262"/>
      </bottom>
      <diagonal/>
    </border>
    <border>
      <left/>
      <right style="medium">
        <color theme="9" tint="-0.499984740745262"/>
      </right>
      <top/>
      <bottom style="medium">
        <color theme="9" tint="-0.499984740745262"/>
      </bottom>
      <diagonal/>
    </border>
    <border>
      <left/>
      <right/>
      <top/>
      <bottom style="thick">
        <color theme="4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/>
      <right style="thin">
        <color theme="0" tint="-0.249977111117893"/>
      </right>
      <top/>
      <bottom style="thin">
        <color theme="0" tint="-0.249977111117893"/>
      </bottom>
      <diagonal/>
    </border>
    <border>
      <left style="thin">
        <color theme="0" tint="-0.249977111117893"/>
      </left>
      <right/>
      <top/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 style="thick">
        <color theme="0"/>
      </bottom>
      <diagonal/>
    </border>
    <border>
      <left/>
      <right/>
      <top style="thin">
        <color theme="4" tint="0.39997558519241921"/>
      </top>
      <bottom/>
      <diagonal/>
    </border>
    <border>
      <left style="medium">
        <color theme="7"/>
      </left>
      <right/>
      <top style="medium">
        <color theme="7"/>
      </top>
      <bottom style="medium">
        <color theme="7"/>
      </bottom>
      <diagonal/>
    </border>
    <border>
      <left/>
      <right style="medium">
        <color theme="7"/>
      </right>
      <top style="medium">
        <color theme="7"/>
      </top>
      <bottom style="medium">
        <color theme="7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theme="0" tint="-0.14993743705557422"/>
      </left>
      <right style="thin">
        <color theme="0" tint="-0.14993743705557422"/>
      </right>
      <top style="thin">
        <color theme="0" tint="-0.14993743705557422"/>
      </top>
      <bottom style="thin">
        <color theme="0" tint="-0.14993743705557422"/>
      </bottom>
      <diagonal/>
    </border>
    <border>
      <left style="thin">
        <color indexed="9"/>
      </left>
      <right/>
      <top style="thin">
        <color indexed="9"/>
      </top>
      <bottom/>
      <diagonal/>
    </border>
    <border>
      <left/>
      <right/>
      <top style="thin">
        <color indexed="9"/>
      </top>
      <bottom/>
      <diagonal/>
    </border>
    <border>
      <left/>
      <right style="thin">
        <color indexed="9"/>
      </right>
      <top style="thin">
        <color indexed="9"/>
      </top>
      <bottom/>
      <diagonal/>
    </border>
    <border>
      <left style="thin">
        <color theme="0" tint="-4.9989318521683403E-2"/>
      </left>
      <right/>
      <top style="thin">
        <color theme="0" tint="-4.9989318521683403E-2"/>
      </top>
      <bottom/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theme="0" tint="-4.9989318521683403E-2"/>
      </top>
      <bottom/>
      <diagonal/>
    </border>
    <border>
      <left/>
      <right style="thin">
        <color theme="0" tint="-4.9989318521683403E-2"/>
      </right>
      <top style="thin">
        <color theme="0" tint="-4.9989318521683403E-2"/>
      </top>
      <bottom/>
      <diagonal/>
    </border>
    <border>
      <left style="thin">
        <color theme="0" tint="-4.9989318521683403E-2"/>
      </left>
      <right/>
      <top style="thin">
        <color theme="0" tint="-4.9989318521683403E-2"/>
      </top>
      <bottom style="thin">
        <color theme="0" tint="-4.9989318521683403E-2"/>
      </bottom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theme="0" tint="-4.9989318521683403E-2"/>
      </top>
      <bottom style="thin">
        <color theme="0" tint="-4.9989318521683403E-2"/>
      </bottom>
      <diagonal/>
    </border>
    <border>
      <left/>
      <right style="thin">
        <color theme="0" tint="-4.9989318521683403E-2"/>
      </right>
      <top style="thin">
        <color theme="0" tint="-4.9989318521683403E-2"/>
      </top>
      <bottom style="thin">
        <color theme="0" tint="-4.9989318521683403E-2"/>
      </bottom>
      <diagonal/>
    </border>
    <border>
      <left style="thin">
        <color theme="0" tint="-4.9989318521683403E-2"/>
      </left>
      <right/>
      <top/>
      <bottom style="thin">
        <color theme="0" tint="-4.9989318521683403E-2"/>
      </bottom>
      <diagonal/>
    </border>
    <border>
      <left style="thin">
        <color theme="0" tint="-4.9989318521683403E-2"/>
      </left>
      <right style="thin">
        <color theme="0" tint="-4.9989318521683403E-2"/>
      </right>
      <top/>
      <bottom style="thin">
        <color theme="0" tint="-4.9989318521683403E-2"/>
      </bottom>
      <diagonal/>
    </border>
    <border>
      <left/>
      <right style="thin">
        <color theme="0" tint="-4.9989318521683403E-2"/>
      </right>
      <top/>
      <bottom style="thin">
        <color theme="0" tint="-4.9989318521683403E-2"/>
      </bottom>
      <diagonal/>
    </border>
    <border>
      <left/>
      <right/>
      <top/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/>
      <diagonal/>
    </border>
    <border>
      <left/>
      <right/>
      <top style="thin">
        <color theme="0" tint="-0.249977111117893"/>
      </top>
      <bottom/>
      <diagonal/>
    </border>
    <border>
      <left style="thin">
        <color theme="0" tint="-0.249977111117893"/>
      </left>
      <right/>
      <top style="thin">
        <color theme="0" tint="-0.249977111117893"/>
      </top>
      <bottom/>
      <diagonal/>
    </border>
    <border>
      <left/>
      <right style="thin">
        <color theme="0" tint="-0.249977111117893"/>
      </right>
      <top/>
      <bottom/>
      <diagonal/>
    </border>
    <border>
      <left style="thin">
        <color theme="0" tint="-0.249977111117893"/>
      </left>
      <right/>
      <top/>
      <bottom/>
      <diagonal/>
    </border>
    <border>
      <left/>
      <right/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4.9989318521683403E-2"/>
      </left>
      <right style="thin">
        <color theme="0" tint="-0.249977111117893"/>
      </right>
      <top style="thin">
        <color theme="0" tint="-0.249977111117893"/>
      </top>
      <bottom/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theme="0" tint="-0.249977111117893"/>
      </top>
      <bottom/>
      <diagonal/>
    </border>
    <border>
      <left style="thin">
        <color theme="0" tint="-0.249977111117893"/>
      </left>
      <right style="thin">
        <color theme="0" tint="-4.9989318521683403E-2"/>
      </right>
      <top style="thin">
        <color theme="0" tint="-0.249977111117893"/>
      </top>
      <bottom/>
      <diagonal/>
    </border>
    <border>
      <left/>
      <right/>
      <top/>
      <bottom style="thin">
        <color theme="4" tint="-0.24994659260841701"/>
      </bottom>
      <diagonal/>
    </border>
    <border>
      <left/>
      <right/>
      <top style="thin">
        <color theme="4" tint="-0.24994659260841701"/>
      </top>
      <bottom style="thin">
        <color theme="4" tint="-0.24994659260841701"/>
      </bottom>
      <diagonal/>
    </border>
  </borders>
  <cellStyleXfs count="24">
    <xf numFmtId="0" fontId="0" fillId="0" borderId="0"/>
    <xf numFmtId="0" fontId="1" fillId="0" borderId="0"/>
    <xf numFmtId="9" fontId="6" fillId="0" borderId="0" applyFont="0" applyFill="0" applyBorder="0" applyAlignment="0" applyProtection="0"/>
    <xf numFmtId="0" fontId="7" fillId="0" borderId="0"/>
    <xf numFmtId="0" fontId="8" fillId="0" borderId="0"/>
    <xf numFmtId="0" fontId="6" fillId="8" borderId="0" applyNumberFormat="0" applyBorder="0" applyAlignment="0" applyProtection="0"/>
    <xf numFmtId="0" fontId="15" fillId="9" borderId="0" applyNumberFormat="0" applyBorder="0" applyAlignment="0" applyProtection="0"/>
    <xf numFmtId="0" fontId="6" fillId="10" borderId="0" applyNumberFormat="0" applyBorder="0" applyAlignment="0" applyProtection="0"/>
    <xf numFmtId="0" fontId="16" fillId="0" borderId="0" applyNumberFormat="0" applyFill="0" applyBorder="0" applyAlignment="0" applyProtection="0"/>
    <xf numFmtId="0" fontId="18" fillId="0" borderId="25" applyNumberFormat="0" applyFill="0" applyAlignment="0" applyProtection="0"/>
    <xf numFmtId="0" fontId="6" fillId="12" borderId="0" applyNumberFormat="0" applyBorder="0" applyAlignment="0" applyProtection="0"/>
    <xf numFmtId="0" fontId="1" fillId="0" borderId="0"/>
    <xf numFmtId="0" fontId="20" fillId="0" borderId="0" applyNumberFormat="0" applyFont="0" applyFill="0" applyBorder="0" applyAlignment="0" applyProtection="0">
      <alignment vertical="justify" textRotation="180"/>
    </xf>
    <xf numFmtId="0" fontId="31" fillId="0" borderId="0"/>
    <xf numFmtId="166" fontId="6" fillId="0" borderId="0" applyFont="0" applyFill="0" applyBorder="0" applyAlignment="0" applyProtection="0"/>
    <xf numFmtId="0" fontId="36" fillId="0" borderId="0"/>
    <xf numFmtId="0" fontId="36" fillId="13" borderId="0" applyNumberFormat="0" applyBorder="0" applyAlignment="0" applyProtection="0"/>
    <xf numFmtId="0" fontId="36" fillId="10" borderId="0" applyNumberFormat="0" applyBorder="0" applyAlignment="0" applyProtection="0"/>
    <xf numFmtId="0" fontId="37" fillId="14" borderId="0" applyNumberFormat="0" applyBorder="0" applyAlignment="0" applyProtection="0"/>
    <xf numFmtId="0" fontId="37" fillId="11" borderId="0" applyNumberFormat="0" applyBorder="0" applyAlignment="0" applyProtection="0"/>
    <xf numFmtId="0" fontId="41" fillId="0" borderId="0" applyNumberFormat="0" applyFill="0" applyBorder="0" applyAlignment="0" applyProtection="0"/>
    <xf numFmtId="0" fontId="6" fillId="18" borderId="0" applyNumberFormat="0" applyBorder="0" applyAlignment="0" applyProtection="0"/>
    <xf numFmtId="172" fontId="6" fillId="0" borderId="0" applyFont="0" applyFill="0" applyBorder="0" applyAlignment="0" applyProtection="0"/>
    <xf numFmtId="0" fontId="62" fillId="0" borderId="0" applyNumberFormat="0" applyFill="0" applyBorder="0" applyAlignment="0" applyProtection="0"/>
  </cellStyleXfs>
  <cellXfs count="249">
    <xf numFmtId="0" fontId="0" fillId="0" borderId="0" xfId="0"/>
    <xf numFmtId="17" fontId="0" fillId="0" borderId="0" xfId="0" quotePrefix="1" applyNumberFormat="1"/>
    <xf numFmtId="16" fontId="0" fillId="0" borderId="0" xfId="0" quotePrefix="1" applyNumberFormat="1"/>
    <xf numFmtId="0" fontId="0" fillId="0" borderId="0" xfId="0" applyAlignment="1">
      <alignment horizontal="left" indent="1"/>
    </xf>
    <xf numFmtId="10" fontId="0" fillId="0" borderId="0" xfId="0" applyNumberFormat="1"/>
    <xf numFmtId="0" fontId="2" fillId="0" borderId="1" xfId="1" applyFont="1" applyBorder="1" applyAlignment="1">
      <alignment horizontal="center" vertical="center" wrapText="1"/>
    </xf>
    <xf numFmtId="0" fontId="1" fillId="0" borderId="0" xfId="1"/>
    <xf numFmtId="0" fontId="3" fillId="0" borderId="0" xfId="1" applyFont="1" applyAlignment="1">
      <alignment horizontal="center"/>
    </xf>
    <xf numFmtId="0" fontId="3" fillId="2" borderId="2" xfId="1" applyFont="1" applyFill="1" applyBorder="1" applyAlignment="1">
      <alignment horizontal="center"/>
    </xf>
    <xf numFmtId="0" fontId="3" fillId="3" borderId="2" xfId="1" applyFont="1" applyFill="1" applyBorder="1" applyAlignment="1">
      <alignment horizontal="center"/>
    </xf>
    <xf numFmtId="0" fontId="3" fillId="4" borderId="2" xfId="1" applyFont="1" applyFill="1" applyBorder="1" applyAlignment="1">
      <alignment horizontal="center"/>
    </xf>
    <xf numFmtId="0" fontId="3" fillId="0" borderId="3" xfId="1" applyFont="1" applyBorder="1" applyAlignment="1">
      <alignment horizontal="center"/>
    </xf>
    <xf numFmtId="0" fontId="3" fillId="2" borderId="4" xfId="1" applyFont="1" applyFill="1" applyBorder="1" applyAlignment="1">
      <alignment horizontal="center"/>
    </xf>
    <xf numFmtId="0" fontId="3" fillId="3" borderId="4" xfId="1" applyFont="1" applyFill="1" applyBorder="1" applyAlignment="1">
      <alignment horizontal="center"/>
    </xf>
    <xf numFmtId="0" fontId="3" fillId="4" borderId="4" xfId="1" applyFont="1" applyFill="1" applyBorder="1" applyAlignment="1">
      <alignment horizontal="center"/>
    </xf>
    <xf numFmtId="0" fontId="4" fillId="0" borderId="0" xfId="0" applyFont="1"/>
    <xf numFmtId="9" fontId="0" fillId="0" borderId="0" xfId="2" applyFont="1"/>
    <xf numFmtId="0" fontId="7" fillId="0" borderId="0" xfId="3"/>
    <xf numFmtId="0" fontId="8" fillId="0" borderId="0" xfId="3" applyFont="1"/>
    <xf numFmtId="0" fontId="9" fillId="0" borderId="0" xfId="4" applyFont="1" applyAlignment="1">
      <alignment horizontal="right"/>
    </xf>
    <xf numFmtId="0" fontId="8" fillId="0" borderId="0" xfId="4"/>
    <xf numFmtId="0" fontId="10" fillId="0" borderId="0" xfId="4" applyFont="1"/>
    <xf numFmtId="0" fontId="11" fillId="0" borderId="0" xfId="4" applyFont="1"/>
    <xf numFmtId="0" fontId="12" fillId="0" borderId="0" xfId="3" applyFont="1"/>
    <xf numFmtId="0" fontId="13" fillId="0" borderId="0" xfId="3" applyFont="1"/>
    <xf numFmtId="0" fontId="14" fillId="0" borderId="0" xfId="3" applyFont="1"/>
    <xf numFmtId="3" fontId="14" fillId="0" borderId="0" xfId="3" applyNumberFormat="1" applyFont="1"/>
    <xf numFmtId="0" fontId="0" fillId="0" borderId="17" xfId="0" applyBorder="1"/>
    <xf numFmtId="0" fontId="6" fillId="8" borderId="20" xfId="5" applyBorder="1"/>
    <xf numFmtId="0" fontId="6" fillId="8" borderId="22" xfId="5" applyBorder="1"/>
    <xf numFmtId="0" fontId="6" fillId="8" borderId="18" xfId="5" applyBorder="1" applyAlignment="1">
      <alignment horizontal="center"/>
    </xf>
    <xf numFmtId="0" fontId="6" fillId="8" borderId="19" xfId="5" applyBorder="1" applyAlignment="1">
      <alignment horizontal="center"/>
    </xf>
    <xf numFmtId="0" fontId="0" fillId="0" borderId="0" xfId="0" applyAlignment="1">
      <alignment horizontal="center"/>
    </xf>
    <xf numFmtId="0" fontId="0" fillId="0" borderId="21" xfId="0" applyBorder="1" applyAlignment="1">
      <alignment horizontal="center"/>
    </xf>
    <xf numFmtId="0" fontId="0" fillId="0" borderId="23" xfId="0" applyBorder="1" applyAlignment="1">
      <alignment horizontal="center"/>
    </xf>
    <xf numFmtId="0" fontId="0" fillId="0" borderId="24" xfId="0" applyBorder="1" applyAlignment="1">
      <alignment horizontal="center"/>
    </xf>
    <xf numFmtId="0" fontId="17" fillId="0" borderId="0" xfId="0" applyFont="1"/>
    <xf numFmtId="0" fontId="6" fillId="10" borderId="0" xfId="7"/>
    <xf numFmtId="0" fontId="0" fillId="0" borderId="0" xfId="0" applyAlignment="1">
      <alignment horizontal="right"/>
    </xf>
    <xf numFmtId="0" fontId="0" fillId="0" borderId="0" xfId="0" applyAlignment="1">
      <alignment horizontal="right" wrapText="1"/>
    </xf>
    <xf numFmtId="0" fontId="15" fillId="9" borderId="0" xfId="6"/>
    <xf numFmtId="0" fontId="18" fillId="0" borderId="25" xfId="9"/>
    <xf numFmtId="0" fontId="6" fillId="12" borderId="0" xfId="10"/>
    <xf numFmtId="165" fontId="0" fillId="0" borderId="0" xfId="0" applyNumberFormat="1"/>
    <xf numFmtId="9" fontId="0" fillId="0" borderId="0" xfId="0" applyNumberFormat="1"/>
    <xf numFmtId="14" fontId="0" fillId="0" borderId="0" xfId="0" applyNumberFormat="1"/>
    <xf numFmtId="0" fontId="19" fillId="5" borderId="10" xfId="0" applyFont="1" applyFill="1" applyBorder="1"/>
    <xf numFmtId="0" fontId="20" fillId="0" borderId="0" xfId="12" applyAlignment="1">
      <alignment vertical="top"/>
    </xf>
    <xf numFmtId="0" fontId="20" fillId="15" borderId="0" xfId="12" applyFill="1" applyAlignment="1">
      <alignment vertical="top"/>
    </xf>
    <xf numFmtId="0" fontId="20" fillId="6" borderId="0" xfId="12" applyFill="1" applyAlignment="1">
      <alignment vertical="top"/>
    </xf>
    <xf numFmtId="0" fontId="20" fillId="0" borderId="0" xfId="12" applyAlignment="1">
      <alignment vertical="top" wrapText="1"/>
    </xf>
    <xf numFmtId="0" fontId="20" fillId="6" borderId="26" xfId="12" applyFill="1" applyBorder="1" applyAlignment="1">
      <alignment horizontal="center" vertical="top"/>
    </xf>
    <xf numFmtId="0" fontId="21" fillId="6" borderId="26" xfId="12" applyFont="1" applyFill="1" applyBorder="1" applyAlignment="1">
      <alignment horizontal="center" vertical="center"/>
    </xf>
    <xf numFmtId="0" fontId="22" fillId="6" borderId="0" xfId="12" applyFont="1" applyFill="1" applyAlignment="1">
      <alignment vertical="top"/>
    </xf>
    <xf numFmtId="0" fontId="20" fillId="6" borderId="0" xfId="12" applyFill="1" applyBorder="1" applyAlignment="1">
      <alignment vertical="top"/>
    </xf>
    <xf numFmtId="0" fontId="20" fillId="6" borderId="26" xfId="12" applyFill="1" applyBorder="1" applyAlignment="1">
      <alignment vertical="top"/>
    </xf>
    <xf numFmtId="0" fontId="20" fillId="6" borderId="27" xfId="12" applyFill="1" applyBorder="1" applyAlignment="1">
      <alignment vertical="top"/>
    </xf>
    <xf numFmtId="0" fontId="20" fillId="6" borderId="28" xfId="12" applyFill="1" applyBorder="1" applyAlignment="1">
      <alignment vertical="top"/>
    </xf>
    <xf numFmtId="0" fontId="20" fillId="6" borderId="29" xfId="12" applyFill="1" applyBorder="1" applyAlignment="1">
      <alignment vertical="top"/>
    </xf>
    <xf numFmtId="0" fontId="20" fillId="6" borderId="30" xfId="12" applyFill="1" applyBorder="1" applyAlignment="1">
      <alignment vertical="top"/>
    </xf>
    <xf numFmtId="0" fontId="23" fillId="6" borderId="0" xfId="12" applyFont="1" applyFill="1" applyBorder="1" applyAlignment="1">
      <alignment horizontal="right" vertical="center"/>
    </xf>
    <xf numFmtId="0" fontId="24" fillId="6" borderId="0" xfId="12" applyFont="1" applyFill="1" applyBorder="1" applyAlignment="1">
      <alignment vertical="center"/>
    </xf>
    <xf numFmtId="0" fontId="21" fillId="6" borderId="0" xfId="12" applyFont="1" applyFill="1" applyBorder="1" applyAlignment="1">
      <alignment horizontal="left" vertical="center" indent="1"/>
    </xf>
    <xf numFmtId="0" fontId="26" fillId="6" borderId="0" xfId="12" applyFont="1" applyFill="1" applyBorder="1" applyAlignment="1">
      <alignment vertical="center"/>
    </xf>
    <xf numFmtId="0" fontId="27" fillId="6" borderId="0" xfId="12" applyFont="1" applyFill="1" applyAlignment="1"/>
    <xf numFmtId="0" fontId="28" fillId="6" borderId="0" xfId="12" applyFont="1" applyFill="1" applyBorder="1" applyAlignment="1">
      <alignment vertical="center"/>
    </xf>
    <xf numFmtId="0" fontId="29" fillId="0" borderId="0" xfId="12" applyFont="1" applyAlignment="1">
      <alignment vertical="top"/>
    </xf>
    <xf numFmtId="0" fontId="30" fillId="6" borderId="0" xfId="12" applyFont="1" applyFill="1" applyBorder="1" applyAlignment="1">
      <alignment horizontal="center" vertical="center"/>
    </xf>
    <xf numFmtId="0" fontId="31" fillId="0" borderId="0" xfId="13"/>
    <xf numFmtId="0" fontId="32" fillId="0" borderId="0" xfId="13" applyFont="1"/>
    <xf numFmtId="0" fontId="19" fillId="0" borderId="0" xfId="0" applyFont="1"/>
    <xf numFmtId="0" fontId="19" fillId="16" borderId="1" xfId="0" applyFont="1" applyFill="1" applyBorder="1"/>
    <xf numFmtId="0" fontId="33" fillId="16" borderId="31" xfId="0" applyFont="1" applyFill="1" applyBorder="1"/>
    <xf numFmtId="0" fontId="34" fillId="17" borderId="31" xfId="0" applyFont="1" applyFill="1" applyBorder="1"/>
    <xf numFmtId="0" fontId="19" fillId="5" borderId="0" xfId="0" applyFont="1" applyFill="1"/>
    <xf numFmtId="0" fontId="0" fillId="0" borderId="0" xfId="0" applyAlignment="1">
      <alignment horizontal="left"/>
    </xf>
    <xf numFmtId="167" fontId="0" fillId="0" borderId="0" xfId="14" applyNumberFormat="1" applyFont="1"/>
    <xf numFmtId="10" fontId="0" fillId="0" borderId="0" xfId="2" applyNumberFormat="1" applyFont="1"/>
    <xf numFmtId="0" fontId="6" fillId="8" borderId="0" xfId="5" applyAlignment="1">
      <alignment wrapText="1"/>
    </xf>
    <xf numFmtId="0" fontId="6" fillId="8" borderId="0" xfId="5"/>
    <xf numFmtId="0" fontId="17" fillId="0" borderId="0" xfId="0" applyFont="1" applyAlignment="1">
      <alignment horizontal="center"/>
    </xf>
    <xf numFmtId="168" fontId="0" fillId="0" borderId="0" xfId="0" applyNumberFormat="1"/>
    <xf numFmtId="0" fontId="36" fillId="0" borderId="0" xfId="15"/>
    <xf numFmtId="0" fontId="36" fillId="13" borderId="0" xfId="16"/>
    <xf numFmtId="14" fontId="36" fillId="10" borderId="33" xfId="17" applyNumberFormat="1" applyBorder="1"/>
    <xf numFmtId="0" fontId="36" fillId="10" borderId="34" xfId="17" applyBorder="1"/>
    <xf numFmtId="0" fontId="38" fillId="14" borderId="0" xfId="18" applyFont="1"/>
    <xf numFmtId="14" fontId="38" fillId="10" borderId="0" xfId="17" applyNumberFormat="1" applyFont="1"/>
    <xf numFmtId="0" fontId="37" fillId="11" borderId="0" xfId="19"/>
    <xf numFmtId="14" fontId="37" fillId="11" borderId="0" xfId="19" applyNumberFormat="1"/>
    <xf numFmtId="0" fontId="40" fillId="0" borderId="35" xfId="0" applyFont="1" applyBorder="1" applyAlignment="1">
      <alignment horizontal="center"/>
    </xf>
    <xf numFmtId="0" fontId="40" fillId="0" borderId="0" xfId="0" applyFont="1" applyAlignment="1">
      <alignment horizontal="center"/>
    </xf>
    <xf numFmtId="0" fontId="0" fillId="0" borderId="36" xfId="0" applyBorder="1" applyAlignment="1">
      <alignment horizontal="center"/>
    </xf>
    <xf numFmtId="0" fontId="0" fillId="0" borderId="37" xfId="0" applyBorder="1" applyAlignment="1">
      <alignment horizontal="center"/>
    </xf>
    <xf numFmtId="0" fontId="0" fillId="0" borderId="38" xfId="0" applyBorder="1" applyAlignment="1">
      <alignment horizontal="center"/>
    </xf>
    <xf numFmtId="0" fontId="0" fillId="7" borderId="0" xfId="0" applyFill="1"/>
    <xf numFmtId="0" fontId="17" fillId="18" borderId="0" xfId="21" applyFont="1" applyAlignment="1">
      <alignment horizontal="center"/>
    </xf>
    <xf numFmtId="14" fontId="4" fillId="0" borderId="0" xfId="0" applyNumberFormat="1" applyFont="1"/>
    <xf numFmtId="0" fontId="15" fillId="0" borderId="0" xfId="0" applyFont="1" applyAlignment="1">
      <alignment horizontal="center"/>
    </xf>
    <xf numFmtId="0" fontId="15" fillId="0" borderId="0" xfId="0" applyFont="1"/>
    <xf numFmtId="2" fontId="0" fillId="0" borderId="4" xfId="0" applyNumberFormat="1" applyBorder="1" applyAlignment="1">
      <alignment horizontal="center"/>
    </xf>
    <xf numFmtId="2" fontId="0" fillId="0" borderId="3" xfId="0" applyNumberFormat="1" applyBorder="1" applyAlignment="1">
      <alignment horizontal="center"/>
    </xf>
    <xf numFmtId="2" fontId="0" fillId="0" borderId="15" xfId="0" applyNumberFormat="1" applyBorder="1" applyAlignment="1">
      <alignment horizontal="center"/>
    </xf>
    <xf numFmtId="17" fontId="0" fillId="0" borderId="15" xfId="0" applyNumberFormat="1" applyBorder="1"/>
    <xf numFmtId="2" fontId="0" fillId="0" borderId="2" xfId="0" applyNumberFormat="1" applyBorder="1" applyAlignment="1">
      <alignment horizontal="center"/>
    </xf>
    <xf numFmtId="2" fontId="0" fillId="0" borderId="0" xfId="0" applyNumberFormat="1" applyAlignment="1">
      <alignment horizontal="center"/>
    </xf>
    <xf numFmtId="2" fontId="0" fillId="0" borderId="13" xfId="0" applyNumberFormat="1" applyBorder="1" applyAlignment="1">
      <alignment horizontal="center"/>
    </xf>
    <xf numFmtId="17" fontId="0" fillId="0" borderId="13" xfId="0" applyNumberFormat="1" applyBorder="1"/>
    <xf numFmtId="2" fontId="43" fillId="0" borderId="0" xfId="0" applyNumberFormat="1" applyFont="1" applyAlignment="1">
      <alignment horizontal="center"/>
    </xf>
    <xf numFmtId="169" fontId="44" fillId="0" borderId="16" xfId="0" applyNumberFormat="1" applyFont="1" applyBorder="1" applyAlignment="1">
      <alignment horizontal="center"/>
    </xf>
    <xf numFmtId="170" fontId="19" fillId="0" borderId="15" xfId="0" applyNumberFormat="1" applyFont="1" applyBorder="1" applyAlignment="1">
      <alignment horizontal="center"/>
    </xf>
    <xf numFmtId="0" fontId="19" fillId="0" borderId="1" xfId="0" applyFont="1" applyBorder="1"/>
    <xf numFmtId="169" fontId="45" fillId="0" borderId="16" xfId="0" applyNumberFormat="1" applyFont="1" applyBorder="1" applyAlignment="1">
      <alignment horizontal="center"/>
    </xf>
    <xf numFmtId="170" fontId="0" fillId="0" borderId="15" xfId="0" applyNumberFormat="1" applyBorder="1" applyAlignment="1">
      <alignment horizontal="center"/>
    </xf>
    <xf numFmtId="0" fontId="0" fillId="0" borderId="15" xfId="0" applyBorder="1"/>
    <xf numFmtId="2" fontId="0" fillId="0" borderId="14" xfId="0" applyNumberFormat="1" applyBorder="1" applyAlignment="1">
      <alignment horizontal="center"/>
    </xf>
    <xf numFmtId="2" fontId="0" fillId="0" borderId="12" xfId="0" applyNumberFormat="1" applyBorder="1" applyAlignment="1">
      <alignment horizontal="center"/>
    </xf>
    <xf numFmtId="2" fontId="0" fillId="0" borderId="39" xfId="0" applyNumberFormat="1" applyBorder="1" applyAlignment="1">
      <alignment horizontal="center"/>
    </xf>
    <xf numFmtId="2" fontId="0" fillId="0" borderId="11" xfId="0" applyNumberFormat="1" applyBorder="1" applyAlignment="1">
      <alignment horizontal="center"/>
    </xf>
    <xf numFmtId="17" fontId="0" fillId="0" borderId="11" xfId="0" applyNumberFormat="1" applyBorder="1"/>
    <xf numFmtId="169" fontId="45" fillId="0" borderId="14" xfId="0" applyNumberFormat="1" applyFont="1" applyBorder="1" applyAlignment="1">
      <alignment horizontal="center"/>
    </xf>
    <xf numFmtId="170" fontId="0" fillId="0" borderId="13" xfId="0" applyNumberFormat="1" applyBorder="1" applyAlignment="1">
      <alignment horizontal="center"/>
    </xf>
    <xf numFmtId="0" fontId="0" fillId="0" borderId="13" xfId="0" applyBorder="1"/>
    <xf numFmtId="2" fontId="0" fillId="0" borderId="1" xfId="0" applyNumberFormat="1" applyBorder="1" applyAlignment="1">
      <alignment horizontal="center"/>
    </xf>
    <xf numFmtId="169" fontId="45" fillId="0" borderId="12" xfId="0" applyNumberFormat="1" applyFont="1" applyBorder="1" applyAlignment="1">
      <alignment horizontal="center"/>
    </xf>
    <xf numFmtId="170" fontId="0" fillId="0" borderId="11" xfId="0" applyNumberFormat="1" applyBorder="1" applyAlignment="1">
      <alignment horizontal="center"/>
    </xf>
    <xf numFmtId="0" fontId="0" fillId="0" borderId="11" xfId="0" applyBorder="1"/>
    <xf numFmtId="0" fontId="46" fillId="19" borderId="12" xfId="0" applyFont="1" applyFill="1" applyBorder="1" applyAlignment="1">
      <alignment horizontal="center"/>
    </xf>
    <xf numFmtId="0" fontId="42" fillId="19" borderId="39" xfId="0" applyFont="1" applyFill="1" applyBorder="1" applyAlignment="1">
      <alignment horizontal="center"/>
    </xf>
    <xf numFmtId="0" fontId="42" fillId="19" borderId="11" xfId="0" applyFont="1" applyFill="1" applyBorder="1" applyAlignment="1">
      <alignment horizontal="center"/>
    </xf>
    <xf numFmtId="0" fontId="5" fillId="0" borderId="0" xfId="0" applyFont="1" applyAlignment="1">
      <alignment horizontal="left"/>
    </xf>
    <xf numFmtId="14" fontId="47" fillId="0" borderId="0" xfId="0" applyNumberFormat="1" applyFont="1" applyAlignment="1">
      <alignment horizontal="left"/>
    </xf>
    <xf numFmtId="0" fontId="17" fillId="0" borderId="0" xfId="0" applyFont="1" applyAlignment="1">
      <alignment vertical="center"/>
    </xf>
    <xf numFmtId="0" fontId="17" fillId="20" borderId="40" xfId="0" applyFont="1" applyFill="1" applyBorder="1" applyAlignment="1">
      <alignment vertical="center"/>
    </xf>
    <xf numFmtId="0" fontId="0" fillId="20" borderId="0" xfId="0" applyFill="1"/>
    <xf numFmtId="0" fontId="48" fillId="20" borderId="0" xfId="0" applyFont="1" applyFill="1" applyAlignment="1">
      <alignment vertical="center"/>
    </xf>
    <xf numFmtId="0" fontId="0" fillId="5" borderId="32" xfId="0" applyFill="1" applyBorder="1"/>
    <xf numFmtId="171" fontId="0" fillId="5" borderId="32" xfId="0" applyNumberFormat="1" applyFill="1" applyBorder="1"/>
    <xf numFmtId="0" fontId="0" fillId="0" borderId="41" xfId="0" applyBorder="1"/>
    <xf numFmtId="171" fontId="0" fillId="0" borderId="41" xfId="0" applyNumberFormat="1" applyBorder="1"/>
    <xf numFmtId="0" fontId="0" fillId="5" borderId="41" xfId="0" applyFill="1" applyBorder="1"/>
    <xf numFmtId="171" fontId="0" fillId="5" borderId="41" xfId="0" applyNumberFormat="1" applyFill="1" applyBorder="1"/>
    <xf numFmtId="0" fontId="49" fillId="0" borderId="0" xfId="0" applyFont="1" applyAlignment="1">
      <alignment horizontal="centerContinuous" vertical="top"/>
    </xf>
    <xf numFmtId="0" fontId="0" fillId="0" borderId="42" xfId="0" applyBorder="1"/>
    <xf numFmtId="0" fontId="19" fillId="21" borderId="42" xfId="0" applyFont="1" applyFill="1" applyBorder="1" applyAlignment="1">
      <alignment horizontal="right"/>
    </xf>
    <xf numFmtId="0" fontId="19" fillId="21" borderId="42" xfId="0" applyFont="1" applyFill="1" applyBorder="1"/>
    <xf numFmtId="0" fontId="0" fillId="0" borderId="42" xfId="0" applyBorder="1" applyAlignment="1">
      <alignment horizontal="center"/>
    </xf>
    <xf numFmtId="173" fontId="50" fillId="0" borderId="42" xfId="22" applyNumberFormat="1" applyFont="1" applyBorder="1"/>
    <xf numFmtId="173" fontId="50" fillId="0" borderId="42" xfId="22" applyNumberFormat="1" applyFont="1" applyBorder="1" applyAlignment="1">
      <alignment horizontal="right"/>
    </xf>
    <xf numFmtId="0" fontId="50" fillId="0" borderId="42" xfId="0" applyFont="1" applyBorder="1" applyAlignment="1">
      <alignment horizontal="center"/>
    </xf>
    <xf numFmtId="0" fontId="50" fillId="0" borderId="42" xfId="0" applyFont="1" applyBorder="1"/>
    <xf numFmtId="171" fontId="0" fillId="5" borderId="10" xfId="0" applyNumberFormat="1" applyFill="1" applyBorder="1"/>
    <xf numFmtId="0" fontId="19" fillId="21" borderId="42" xfId="0" applyFont="1" applyFill="1" applyBorder="1" applyAlignment="1">
      <alignment horizontal="center"/>
    </xf>
    <xf numFmtId="9" fontId="19" fillId="21" borderId="42" xfId="0" applyNumberFormat="1" applyFont="1" applyFill="1" applyBorder="1" applyAlignment="1">
      <alignment horizontal="center"/>
    </xf>
    <xf numFmtId="0" fontId="42" fillId="22" borderId="10" xfId="0" applyFont="1" applyFill="1" applyBorder="1"/>
    <xf numFmtId="0" fontId="51" fillId="0" borderId="0" xfId="0" applyFont="1"/>
    <xf numFmtId="0" fontId="50" fillId="0" borderId="43" xfId="0" applyFont="1" applyBorder="1" applyAlignment="1">
      <alignment horizontal="center"/>
    </xf>
    <xf numFmtId="0" fontId="50" fillId="0" borderId="43" xfId="0" applyFont="1" applyBorder="1" applyAlignment="1">
      <alignment horizontal="left" wrapText="1"/>
    </xf>
    <xf numFmtId="0" fontId="50" fillId="0" borderId="43" xfId="0" applyFont="1" applyBorder="1" applyAlignment="1">
      <alignment horizontal="left" vertical="center"/>
    </xf>
    <xf numFmtId="0" fontId="50" fillId="16" borderId="43" xfId="0" applyFont="1" applyFill="1" applyBorder="1" applyAlignment="1">
      <alignment horizontal="center"/>
    </xf>
    <xf numFmtId="0" fontId="50" fillId="16" borderId="43" xfId="0" applyFont="1" applyFill="1" applyBorder="1" applyAlignment="1">
      <alignment horizontal="left" wrapText="1"/>
    </xf>
    <xf numFmtId="0" fontId="50" fillId="16" borderId="43" xfId="0" applyFont="1" applyFill="1" applyBorder="1" applyAlignment="1">
      <alignment horizontal="left" vertical="center"/>
    </xf>
    <xf numFmtId="0" fontId="50" fillId="0" borderId="43" xfId="0" applyFont="1" applyBorder="1" applyAlignment="1">
      <alignment horizontal="center" vertical="top"/>
    </xf>
    <xf numFmtId="0" fontId="50" fillId="0" borderId="43" xfId="0" applyFont="1" applyBorder="1" applyAlignment="1">
      <alignment horizontal="left" vertical="top" wrapText="1"/>
    </xf>
    <xf numFmtId="0" fontId="50" fillId="0" borderId="43" xfId="0" applyFont="1" applyBorder="1" applyAlignment="1">
      <alignment horizontal="left" vertical="top"/>
    </xf>
    <xf numFmtId="0" fontId="52" fillId="23" borderId="43" xfId="0" applyFont="1" applyFill="1" applyBorder="1" applyAlignment="1">
      <alignment horizontal="center" vertical="center"/>
    </xf>
    <xf numFmtId="0" fontId="53" fillId="23" borderId="43" xfId="0" applyFont="1" applyFill="1" applyBorder="1" applyAlignment="1">
      <alignment horizontal="center"/>
    </xf>
    <xf numFmtId="0" fontId="52" fillId="23" borderId="43" xfId="0" applyFont="1" applyFill="1" applyBorder="1" applyAlignment="1">
      <alignment horizontal="left" vertical="center"/>
    </xf>
    <xf numFmtId="0" fontId="17" fillId="25" borderId="0" xfId="0" applyFont="1" applyFill="1"/>
    <xf numFmtId="0" fontId="17" fillId="25" borderId="0" xfId="0" applyFont="1" applyFill="1" applyAlignment="1">
      <alignment horizontal="center" vertical="center"/>
    </xf>
    <xf numFmtId="174" fontId="0" fillId="0" borderId="0" xfId="0" applyNumberFormat="1"/>
    <xf numFmtId="0" fontId="54" fillId="0" borderId="0" xfId="4" applyFont="1"/>
    <xf numFmtId="0" fontId="54" fillId="0" borderId="6" xfId="4" applyFont="1" applyBorder="1"/>
    <xf numFmtId="0" fontId="54" fillId="0" borderId="7" xfId="4" applyFont="1" applyBorder="1"/>
    <xf numFmtId="0" fontId="54" fillId="0" borderId="8" xfId="4" applyFont="1" applyBorder="1"/>
    <xf numFmtId="0" fontId="54" fillId="0" borderId="44" xfId="4" applyFont="1" applyBorder="1"/>
    <xf numFmtId="0" fontId="54" fillId="0" borderId="45" xfId="4" applyFont="1" applyBorder="1"/>
    <xf numFmtId="0" fontId="54" fillId="0" borderId="46" xfId="4" applyFont="1" applyBorder="1"/>
    <xf numFmtId="0" fontId="55" fillId="0" borderId="0" xfId="8" applyFont="1"/>
    <xf numFmtId="0" fontId="50" fillId="0" borderId="0" xfId="0" applyFont="1" applyAlignment="1">
      <alignment vertical="center"/>
    </xf>
    <xf numFmtId="0" fontId="50" fillId="0" borderId="0" xfId="0" applyFont="1" applyAlignment="1">
      <alignment horizontal="center" vertical="center"/>
    </xf>
    <xf numFmtId="175" fontId="50" fillId="0" borderId="0" xfId="0" applyNumberFormat="1" applyFont="1" applyAlignment="1">
      <alignment horizontal="center" vertical="center"/>
    </xf>
    <xf numFmtId="1" fontId="50" fillId="0" borderId="0" xfId="0" applyNumberFormat="1" applyFont="1" applyAlignment="1">
      <alignment horizontal="center" vertical="center"/>
    </xf>
    <xf numFmtId="0" fontId="50" fillId="0" borderId="47" xfId="0" applyFont="1" applyBorder="1" applyAlignment="1">
      <alignment vertical="center"/>
    </xf>
    <xf numFmtId="175" fontId="50" fillId="0" borderId="48" xfId="0" applyNumberFormat="1" applyFont="1" applyBorder="1" applyAlignment="1">
      <alignment horizontal="center" vertical="center"/>
    </xf>
    <xf numFmtId="1" fontId="50" fillId="0" borderId="48" xfId="0" applyNumberFormat="1" applyFont="1" applyBorder="1" applyAlignment="1">
      <alignment horizontal="center" vertical="center"/>
    </xf>
    <xf numFmtId="0" fontId="50" fillId="0" borderId="48" xfId="0" applyFont="1" applyBorder="1" applyAlignment="1">
      <alignment vertical="center"/>
    </xf>
    <xf numFmtId="0" fontId="50" fillId="0" borderId="49" xfId="0" applyFont="1" applyBorder="1" applyAlignment="1">
      <alignment horizontal="center" vertical="center"/>
    </xf>
    <xf numFmtId="0" fontId="50" fillId="0" borderId="50" xfId="0" applyFont="1" applyBorder="1" applyAlignment="1">
      <alignment vertical="center"/>
    </xf>
    <xf numFmtId="175" fontId="50" fillId="0" borderId="51" xfId="0" applyNumberFormat="1" applyFont="1" applyBorder="1" applyAlignment="1">
      <alignment horizontal="center" vertical="center"/>
    </xf>
    <xf numFmtId="1" fontId="50" fillId="0" borderId="51" xfId="0" applyNumberFormat="1" applyFont="1" applyBorder="1" applyAlignment="1">
      <alignment horizontal="center" vertical="center"/>
    </xf>
    <xf numFmtId="0" fontId="50" fillId="0" borderId="51" xfId="0" applyFont="1" applyBorder="1" applyAlignment="1">
      <alignment vertical="center"/>
    </xf>
    <xf numFmtId="0" fontId="50" fillId="0" borderId="52" xfId="0" applyFont="1" applyBorder="1" applyAlignment="1">
      <alignment horizontal="center" vertical="center"/>
    </xf>
    <xf numFmtId="0" fontId="50" fillId="0" borderId="53" xfId="0" applyFont="1" applyBorder="1" applyAlignment="1">
      <alignment vertical="center"/>
    </xf>
    <xf numFmtId="175" fontId="50" fillId="0" borderId="54" xfId="0" applyNumberFormat="1" applyFont="1" applyBorder="1" applyAlignment="1">
      <alignment horizontal="center" vertical="center"/>
    </xf>
    <xf numFmtId="1" fontId="50" fillId="0" borderId="54" xfId="0" applyNumberFormat="1" applyFont="1" applyBorder="1" applyAlignment="1">
      <alignment horizontal="center" vertical="center"/>
    </xf>
    <xf numFmtId="0" fontId="50" fillId="0" borderId="54" xfId="0" applyFont="1" applyBorder="1" applyAlignment="1">
      <alignment vertical="center"/>
    </xf>
    <xf numFmtId="0" fontId="50" fillId="0" borderId="55" xfId="0" applyFont="1" applyBorder="1" applyAlignment="1">
      <alignment horizontal="center" vertical="center"/>
    </xf>
    <xf numFmtId="14" fontId="50" fillId="0" borderId="0" xfId="0" applyNumberFormat="1" applyFont="1" applyAlignment="1">
      <alignment vertical="center"/>
    </xf>
    <xf numFmtId="0" fontId="0" fillId="0" borderId="27" xfId="0" applyBorder="1"/>
    <xf numFmtId="0" fontId="56" fillId="0" borderId="56" xfId="0" applyFont="1" applyBorder="1" applyAlignment="1">
      <alignment vertical="top"/>
    </xf>
    <xf numFmtId="0" fontId="57" fillId="0" borderId="56" xfId="0" applyFont="1" applyBorder="1" applyAlignment="1">
      <alignment vertical="top"/>
    </xf>
    <xf numFmtId="0" fontId="0" fillId="0" borderId="28" xfId="0" applyBorder="1"/>
    <xf numFmtId="0" fontId="58" fillId="0" borderId="57" xfId="0" applyFont="1" applyBorder="1"/>
    <xf numFmtId="0" fontId="57" fillId="0" borderId="58" xfId="0" applyFont="1" applyBorder="1" applyAlignment="1">
      <alignment horizontal="center" vertical="center"/>
    </xf>
    <xf numFmtId="0" fontId="57" fillId="0" borderId="58" xfId="0" applyFont="1" applyBorder="1" applyAlignment="1">
      <alignment horizontal="left" vertical="center"/>
    </xf>
    <xf numFmtId="0" fontId="58" fillId="0" borderId="59" xfId="0" applyFont="1" applyBorder="1" applyAlignment="1">
      <alignment horizontal="left"/>
    </xf>
    <xf numFmtId="0" fontId="0" fillId="0" borderId="60" xfId="0" applyBorder="1"/>
    <xf numFmtId="0" fontId="0" fillId="0" borderId="61" xfId="0" applyBorder="1"/>
    <xf numFmtId="0" fontId="59" fillId="0" borderId="0" xfId="0" applyFont="1" applyAlignment="1">
      <alignment vertical="center"/>
    </xf>
    <xf numFmtId="0" fontId="0" fillId="0" borderId="57" xfId="0" applyBorder="1"/>
    <xf numFmtId="0" fontId="0" fillId="0" borderId="58" xfId="0" applyBorder="1"/>
    <xf numFmtId="0" fontId="0" fillId="0" borderId="59" xfId="0" applyBorder="1"/>
    <xf numFmtId="0" fontId="0" fillId="0" borderId="60" xfId="0" applyBorder="1" applyAlignment="1">
      <alignment horizontal="center"/>
    </xf>
    <xf numFmtId="14" fontId="0" fillId="0" borderId="61" xfId="0" applyNumberFormat="1" applyBorder="1" applyAlignment="1">
      <alignment horizontal="center"/>
    </xf>
    <xf numFmtId="0" fontId="60" fillId="26" borderId="60" xfId="0" applyFont="1" applyFill="1" applyBorder="1" applyAlignment="1">
      <alignment horizontal="center"/>
    </xf>
    <xf numFmtId="0" fontId="60" fillId="26" borderId="0" xfId="0" applyFont="1" applyFill="1" applyAlignment="1">
      <alignment horizontal="center"/>
    </xf>
    <xf numFmtId="0" fontId="60" fillId="26" borderId="61" xfId="0" applyFont="1" applyFill="1" applyBorder="1" applyAlignment="1">
      <alignment horizontal="center"/>
    </xf>
    <xf numFmtId="14" fontId="0" fillId="0" borderId="0" xfId="0" applyNumberFormat="1" applyAlignment="1">
      <alignment horizontal="center"/>
    </xf>
    <xf numFmtId="14" fontId="19" fillId="21" borderId="29" xfId="0" applyNumberFormat="1" applyFont="1" applyFill="1" applyBorder="1" applyAlignment="1">
      <alignment horizontal="center"/>
    </xf>
    <xf numFmtId="0" fontId="59" fillId="26" borderId="0" xfId="0" applyFont="1" applyFill="1" applyAlignment="1">
      <alignment vertical="center"/>
    </xf>
    <xf numFmtId="0" fontId="59" fillId="26" borderId="0" xfId="0" applyFont="1" applyFill="1" applyAlignment="1">
      <alignment horizontal="center" vertical="center"/>
    </xf>
    <xf numFmtId="0" fontId="59" fillId="26" borderId="63" xfId="0" applyFont="1" applyFill="1" applyBorder="1" applyAlignment="1">
      <alignment vertical="center"/>
    </xf>
    <xf numFmtId="0" fontId="59" fillId="26" borderId="64" xfId="0" applyFont="1" applyFill="1" applyBorder="1" applyAlignment="1">
      <alignment horizontal="center" vertical="center"/>
    </xf>
    <xf numFmtId="0" fontId="59" fillId="26" borderId="64" xfId="0" applyFont="1" applyFill="1" applyBorder="1" applyAlignment="1">
      <alignment vertical="center"/>
    </xf>
    <xf numFmtId="0" fontId="59" fillId="26" borderId="65" xfId="0" applyFont="1" applyFill="1" applyBorder="1" applyAlignment="1">
      <alignment horizontal="center" vertical="center"/>
    </xf>
    <xf numFmtId="0" fontId="16" fillId="0" borderId="0" xfId="8" applyAlignment="1">
      <alignment horizontal="left" vertical="center"/>
    </xf>
    <xf numFmtId="0" fontId="25" fillId="6" borderId="0" xfId="12" applyFont="1" applyFill="1" applyAlignment="1">
      <alignment horizontal="right" vertical="top"/>
    </xf>
    <xf numFmtId="0" fontId="61" fillId="27" borderId="0" xfId="0" applyFont="1" applyFill="1" applyAlignment="1">
      <alignment horizontal="center" vertical="center"/>
    </xf>
    <xf numFmtId="0" fontId="59" fillId="26" borderId="64" xfId="0" applyFont="1" applyFill="1" applyBorder="1" applyAlignment="1">
      <alignment horizontal="center" vertical="center"/>
    </xf>
    <xf numFmtId="0" fontId="19" fillId="0" borderId="30" xfId="0" applyFont="1" applyBorder="1" applyAlignment="1">
      <alignment horizontal="center"/>
    </xf>
    <xf numFmtId="0" fontId="19" fillId="0" borderId="62" xfId="0" applyFont="1" applyBorder="1" applyAlignment="1">
      <alignment horizontal="center"/>
    </xf>
    <xf numFmtId="0" fontId="17" fillId="27" borderId="59" xfId="0" applyFont="1" applyFill="1" applyBorder="1" applyAlignment="1">
      <alignment horizontal="center"/>
    </xf>
    <xf numFmtId="0" fontId="17" fillId="27" borderId="58" xfId="0" applyFont="1" applyFill="1" applyBorder="1" applyAlignment="1">
      <alignment horizontal="center"/>
    </xf>
    <xf numFmtId="0" fontId="17" fillId="27" borderId="57" xfId="0" applyFont="1" applyFill="1" applyBorder="1" applyAlignment="1">
      <alignment horizontal="center"/>
    </xf>
    <xf numFmtId="0" fontId="15" fillId="9" borderId="66" xfId="6" applyBorder="1"/>
    <xf numFmtId="0" fontId="63" fillId="0" borderId="67" xfId="0" applyFont="1" applyBorder="1"/>
    <xf numFmtId="38" fontId="63" fillId="0" borderId="67" xfId="0" applyNumberFormat="1" applyFont="1" applyBorder="1"/>
    <xf numFmtId="176" fontId="63" fillId="0" borderId="67" xfId="0" applyNumberFormat="1" applyFont="1" applyBorder="1"/>
    <xf numFmtId="0" fontId="0" fillId="0" borderId="0" xfId="0" applyNumberFormat="1" applyFill="1" applyBorder="1" applyAlignment="1"/>
    <xf numFmtId="0" fontId="0" fillId="0" borderId="0" xfId="0" applyFill="1" applyBorder="1" applyAlignment="1"/>
    <xf numFmtId="0" fontId="0" fillId="0" borderId="9" xfId="0" applyFill="1" applyBorder="1" applyAlignment="1"/>
    <xf numFmtId="0" fontId="5" fillId="0" borderId="5" xfId="0" applyFont="1" applyFill="1" applyBorder="1" applyAlignment="1">
      <alignment horizontal="center"/>
    </xf>
    <xf numFmtId="0" fontId="0" fillId="25" borderId="0" xfId="0" applyFill="1"/>
    <xf numFmtId="0" fontId="0" fillId="28" borderId="0" xfId="0" applyFill="1"/>
    <xf numFmtId="0" fontId="62" fillId="7" borderId="0" xfId="23" applyFill="1" applyAlignment="1">
      <alignment horizontal="left"/>
    </xf>
    <xf numFmtId="14" fontId="62" fillId="7" borderId="0" xfId="23" applyNumberFormat="1" applyFill="1" applyAlignment="1">
      <alignment horizontal="left"/>
    </xf>
    <xf numFmtId="0" fontId="65" fillId="7" borderId="0" xfId="20" applyFont="1" applyFill="1"/>
    <xf numFmtId="0" fontId="66" fillId="24" borderId="0" xfId="20" applyFont="1" applyFill="1" applyAlignment="1">
      <alignment horizontal="center" vertical="center" wrapText="1"/>
    </xf>
  </cellXfs>
  <cellStyles count="24">
    <cellStyle name="20% - Accent4" xfId="7" builtinId="42"/>
    <cellStyle name="20% - Accent4 2" xfId="17" xr:uid="{9ABAB523-D608-47DF-9207-7FB3ABCEDAA5}"/>
    <cellStyle name="20% - Accent6" xfId="5" builtinId="50"/>
    <cellStyle name="40% - Accent1" xfId="21" builtinId="31"/>
    <cellStyle name="40% - Accent3" xfId="10" builtinId="39"/>
    <cellStyle name="40% - Accent4 2" xfId="16" xr:uid="{A91F0E04-C5C6-4FB4-878E-04A8A7C7CFEC}"/>
    <cellStyle name="60% - Accent4 2" xfId="18" xr:uid="{1C38E0B3-CD8B-4484-9FCA-3238008DCF30}"/>
    <cellStyle name="Accent1" xfId="6" builtinId="29"/>
    <cellStyle name="Accent2 2" xfId="19" xr:uid="{FA9D589E-D5E7-451D-9E8E-CF3A05CE6926}"/>
    <cellStyle name="Currency 2" xfId="14" xr:uid="{8EDDB3AE-B8F8-4FDA-AE0B-97122D6A0B60}"/>
    <cellStyle name="Currency 2 2" xfId="22" xr:uid="{C9188129-5881-48F5-893E-606DC9A4AB80}"/>
    <cellStyle name="Heading 1" xfId="9" builtinId="16"/>
    <cellStyle name="Heading 4" xfId="23" builtinId="19"/>
    <cellStyle name="Hyperlink" xfId="20" builtinId="8"/>
    <cellStyle name="Normal" xfId="0" builtinId="0"/>
    <cellStyle name="Normal 2" xfId="1" xr:uid="{00000000-0005-0000-0000-000004000000}"/>
    <cellStyle name="Normal 3" xfId="3" xr:uid="{00000000-0005-0000-0000-000005000000}"/>
    <cellStyle name="Normal 3 2" xfId="11" xr:uid="{370747F0-0581-47DC-9CB4-6857E0F21F8C}"/>
    <cellStyle name="Normal 4" xfId="12" xr:uid="{06BE69B9-B27C-4BEB-80C4-C3FF21105C4F}"/>
    <cellStyle name="Normal 5" xfId="13" xr:uid="{EEC336BB-5C24-44F4-B8D8-273D55BB3B10}"/>
    <cellStyle name="Normal 6" xfId="15" xr:uid="{A82E1006-AF39-4894-A6CC-77317A4ADC64}"/>
    <cellStyle name="Normal_CHARTS" xfId="4" xr:uid="{00000000-0005-0000-0000-000006000000}"/>
    <cellStyle name="Percent" xfId="2" builtinId="5"/>
    <cellStyle name="Title 2" xfId="8" xr:uid="{00000000-0005-0000-0000-000008000000}"/>
  </cellStyles>
  <dxfs count="30">
    <dxf>
      <font>
        <strike/>
        <color theme="1" tint="0.499984740745262"/>
      </font>
    </dxf>
    <dxf>
      <font>
        <color theme="8" tint="0.59996337778862885"/>
      </font>
      <fill>
        <patternFill>
          <bgColor theme="8" tint="0.59996337778862885"/>
        </patternFill>
      </fill>
    </dxf>
    <dxf>
      <font>
        <strike val="0"/>
        <outline val="0"/>
        <shadow val="0"/>
        <u val="none"/>
        <vertAlign val="baseline"/>
        <sz val="9"/>
        <color theme="1"/>
        <name val="Rockwell"/>
        <scheme val="minor"/>
      </font>
      <alignment vertical="center" textRotation="0" wrapText="0" indent="0" justifyLastLine="0" shrinkToFit="0" readingOrder="0"/>
      <border diagonalUp="0" diagonalDown="0" outline="0">
        <left style="thin">
          <color theme="0" tint="-4.9989318521683403E-2"/>
        </left>
        <right/>
        <top style="thin">
          <color theme="0" tint="-4.9989318521683403E-2"/>
        </top>
        <bottom style="thin">
          <color theme="0" tint="-4.9989318521683403E-2"/>
        </bottom>
      </border>
    </dxf>
    <dxf>
      <font>
        <strike val="0"/>
        <outline val="0"/>
        <shadow val="0"/>
        <u val="none"/>
        <vertAlign val="baseline"/>
        <sz val="9"/>
        <color theme="1"/>
        <name val="Rockwell"/>
        <scheme val="minor"/>
      </font>
      <numFmt numFmtId="175" formatCode="mmm/dd"/>
      <alignment horizontal="center" vertical="center" textRotation="0" wrapText="0" indent="0" justifyLastLine="0" shrinkToFit="0" readingOrder="0"/>
      <border diagonalUp="0" diagonalDown="0" outline="0">
        <left style="thin">
          <color theme="0" tint="-4.9989318521683403E-2"/>
        </left>
        <right style="thin">
          <color theme="0" tint="-4.9989318521683403E-2"/>
        </right>
        <top style="thin">
          <color theme="0" tint="-4.9989318521683403E-2"/>
        </top>
        <bottom style="thin">
          <color theme="0" tint="-4.9989318521683403E-2"/>
        </bottom>
      </border>
    </dxf>
    <dxf>
      <font>
        <strike val="0"/>
        <outline val="0"/>
        <shadow val="0"/>
        <u val="none"/>
        <vertAlign val="baseline"/>
        <sz val="9"/>
        <color theme="1"/>
        <name val="Rockwell"/>
        <scheme val="minor"/>
      </font>
      <numFmt numFmtId="175" formatCode="mmm/dd"/>
      <alignment horizontal="center" vertical="center" textRotation="0" wrapText="0" indent="0" justifyLastLine="0" shrinkToFit="0" readingOrder="0"/>
      <border diagonalUp="0" diagonalDown="0" outline="0">
        <left style="thin">
          <color theme="0" tint="-4.9989318521683403E-2"/>
        </left>
        <right style="thin">
          <color theme="0" tint="-4.9989318521683403E-2"/>
        </right>
        <top style="thin">
          <color theme="0" tint="-4.9989318521683403E-2"/>
        </top>
        <bottom style="thin">
          <color theme="0" tint="-4.9989318521683403E-2"/>
        </bottom>
      </border>
    </dxf>
    <dxf>
      <font>
        <strike val="0"/>
        <outline val="0"/>
        <shadow val="0"/>
        <u val="none"/>
        <vertAlign val="baseline"/>
        <sz val="9"/>
        <color theme="1"/>
        <name val="Rockwell"/>
        <scheme val="minor"/>
      </font>
      <numFmt numFmtId="1" formatCode="0"/>
      <alignment horizontal="center" vertical="center" textRotation="0" wrapText="0" indent="0" justifyLastLine="0" shrinkToFit="0" readingOrder="0"/>
      <border diagonalUp="0" diagonalDown="0" outline="0">
        <left style="thin">
          <color theme="0" tint="-4.9989318521683403E-2"/>
        </left>
        <right style="thin">
          <color theme="0" tint="-4.9989318521683403E-2"/>
        </right>
        <top style="thin">
          <color theme="0" tint="-4.9989318521683403E-2"/>
        </top>
        <bottom style="thin">
          <color theme="0" tint="-4.9989318521683403E-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Rockwell"/>
        <scheme val="minor"/>
      </font>
      <alignment vertical="center" textRotation="0" wrapText="0" indent="0" justifyLastLine="0" shrinkToFit="0" readingOrder="0"/>
      <border diagonalUp="0" diagonalDown="0" outline="0">
        <left style="thin">
          <color theme="0" tint="-4.9989318521683403E-2"/>
        </left>
        <right style="thin">
          <color theme="0" tint="-4.9989318521683403E-2"/>
        </right>
        <top style="thin">
          <color theme="0" tint="-4.9989318521683403E-2"/>
        </top>
        <bottom style="thin">
          <color theme="0" tint="-4.9989318521683403E-2"/>
        </bottom>
      </border>
    </dxf>
    <dxf>
      <font>
        <strike val="0"/>
        <outline val="0"/>
        <shadow val="0"/>
        <u val="none"/>
        <vertAlign val="baseline"/>
        <sz val="9"/>
        <color theme="1"/>
        <name val="Rockwell"/>
        <scheme val="minor"/>
      </font>
      <alignment horizontal="center" vertical="center" textRotation="0" wrapText="0" indent="0" justifyLastLine="0" shrinkToFit="0" readingOrder="0"/>
      <border diagonalUp="0" diagonalDown="0" outline="0">
        <left/>
        <right style="thin">
          <color theme="0" tint="-4.9989318521683403E-2"/>
        </right>
        <top style="thin">
          <color theme="0" tint="-4.9989318521683403E-2"/>
        </top>
        <bottom style="thin">
          <color theme="0" tint="-4.9989318521683403E-2"/>
        </bottom>
      </border>
    </dxf>
    <dxf>
      <border outline="0">
        <top style="thin">
          <color theme="0" tint="-4.9989318521683403E-2"/>
        </top>
      </border>
    </dxf>
    <dxf>
      <border outline="0">
        <left style="thin">
          <color theme="0" tint="-0.249977111117893"/>
        </left>
        <right style="thin">
          <color theme="0" tint="-0.249977111117893"/>
        </right>
        <top style="thin">
          <color theme="0" tint="-4.9989318521683403E-2"/>
        </top>
        <bottom style="thin">
          <color theme="0" tint="-0.249977111117893"/>
        </bottom>
      </border>
    </dxf>
    <dxf>
      <font>
        <strike val="0"/>
        <outline val="0"/>
        <shadow val="0"/>
        <u val="none"/>
        <vertAlign val="baseline"/>
        <sz val="9"/>
        <color theme="1"/>
        <name val="Rockwell"/>
        <scheme val="minor"/>
      </font>
      <fill>
        <patternFill>
          <fgColor indexed="64"/>
        </patternFill>
      </fill>
      <alignment horizontal="center" vertical="center" textRotation="0" wrapText="0" indent="0" justifyLastLine="0" shrinkToFit="0" readingOrder="0"/>
      <border diagonalUp="0" diagonalDown="0" outline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Rockwell"/>
        <scheme val="minor"/>
      </font>
      <fill>
        <patternFill patternType="solid">
          <fgColor indexed="64"/>
          <bgColor theme="3" tint="0.5999938962981048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theme="0" tint="-4.9989318521683403E-2"/>
        </left>
        <right style="thin">
          <color theme="0" tint="-4.9989318521683403E-2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Rockwell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Rockwell"/>
        <scheme val="minor"/>
      </font>
      <numFmt numFmtId="171" formatCode="[$$-409]#,##0"/>
      <fill>
        <patternFill patternType="solid">
          <fgColor theme="4" tint="0.79998168889431442"/>
          <bgColor theme="4" tint="0.79998168889431442"/>
        </patternFill>
      </fill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border outline="0">
        <top style="thin">
          <color theme="4" tint="0.39997558519241921"/>
        </top>
      </border>
    </dxf>
    <dxf>
      <border outline="0"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Rockwell"/>
        <scheme val="minor"/>
      </font>
      <fill>
        <patternFill patternType="solid">
          <fgColor theme="4" tint="0.79998168889431442"/>
          <bgColor theme="4" tint="0.79998168889431442"/>
        </patternFill>
      </fill>
    </dxf>
    <dxf>
      <border outline="0"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Rockwell"/>
        <scheme val="minor"/>
      </font>
      <fill>
        <patternFill patternType="solid">
          <fgColor theme="4"/>
          <bgColor theme="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alignment horizontal="center" vertical="bottom" textRotation="0" wrapText="0" indent="0" justifyLastLine="0" shrinkToFit="0" readingOrder="0"/>
    </dxf>
    <dxf>
      <border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Rockwell"/>
        <family val="2"/>
        <scheme val="minor"/>
      </font>
      <alignment horizontal="center" vertical="bottom" textRotation="0" wrapText="0" indent="0" justifyLastLine="0" shrinkToFit="0" readingOrder="0"/>
      <border diagonalUp="0" diagonalDown="0">
        <left/>
        <right/>
        <top/>
        <bottom/>
        <vertical/>
        <horizontal/>
      </border>
    </dxf>
    <dxf>
      <font>
        <strike val="0"/>
        <outline val="0"/>
        <shadow val="0"/>
        <u val="none"/>
        <vertAlign val="baseline"/>
        <sz val="12"/>
        <color auto="1"/>
        <name val="Rockwell"/>
        <family val="1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 style="thin">
          <color indexed="9"/>
        </right>
        <top style="thin">
          <color indexed="9"/>
        </top>
        <bottom style="thin">
          <color indexed="9"/>
        </bottom>
      </border>
    </dxf>
    <dxf>
      <font>
        <strike val="0"/>
        <outline val="0"/>
        <shadow val="0"/>
        <u val="none"/>
        <vertAlign val="baseline"/>
        <sz val="12"/>
        <color auto="1"/>
        <name val="Rockwell"/>
        <family val="1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9"/>
        </top>
        <bottom style="thin">
          <color indexed="9"/>
        </bottom>
      </border>
    </dxf>
    <dxf>
      <font>
        <strike val="0"/>
        <outline val="0"/>
        <shadow val="0"/>
        <u val="none"/>
        <vertAlign val="baseline"/>
        <sz val="12"/>
        <color auto="1"/>
        <name val="Rockwell"/>
        <family val="1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9"/>
        </top>
        <bottom style="thin">
          <color indexed="9"/>
        </bottom>
      </border>
    </dxf>
    <dxf>
      <font>
        <strike val="0"/>
        <outline val="0"/>
        <shadow val="0"/>
        <u val="none"/>
        <vertAlign val="baseline"/>
        <sz val="12"/>
        <color auto="1"/>
        <name val="Rockwell"/>
        <family val="1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9"/>
        </top>
        <bottom style="thin">
          <color indexed="9"/>
        </bottom>
      </border>
    </dxf>
    <dxf>
      <font>
        <strike val="0"/>
        <outline val="0"/>
        <shadow val="0"/>
        <u val="none"/>
        <vertAlign val="baseline"/>
        <sz val="12"/>
        <color auto="1"/>
        <name val="Rockwell"/>
        <family val="1"/>
        <scheme val="minor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9"/>
        </left>
        <right/>
        <top style="thin">
          <color indexed="9"/>
        </top>
        <bottom style="thin">
          <color indexed="9"/>
        </bottom>
      </border>
    </dxf>
    <dxf>
      <border outline="0">
        <bottom style="thin">
          <color indexed="9"/>
        </bottom>
      </border>
    </dxf>
    <dxf>
      <font>
        <strike val="0"/>
        <outline val="0"/>
        <shadow val="0"/>
        <u val="none"/>
        <vertAlign val="baseline"/>
        <sz val="12"/>
        <color auto="1"/>
        <name val="Rockwell"/>
        <family val="1"/>
        <scheme val="minor"/>
      </font>
      <fill>
        <patternFill patternType="none">
          <fgColor indexed="64"/>
          <bgColor indexed="65"/>
        </patternFill>
      </fill>
    </dxf>
    <dxf>
      <font>
        <strike val="0"/>
        <outline val="0"/>
        <shadow val="0"/>
        <u val="none"/>
        <vertAlign val="baseline"/>
        <sz val="12"/>
        <color auto="1"/>
        <name val="Rockwell"/>
        <family val="1"/>
        <scheme val="minor"/>
      </font>
      <fill>
        <patternFill patternType="none">
          <fgColor indexed="64"/>
          <bgColor indexed="6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volatileDependencies.xml><?xml version="1.0" encoding="utf-8"?>
<volTypes xmlns="http://schemas.openxmlformats.org/spreadsheetml/2006/main">
  <volType type="olapFunctions">
    <main first="ThisWorkbookDataModel">
      <tp t="e">
        <v>#N/A</v>
        <stp>1</stp>
        <tr r="C80" s="15"/>
        <tr r="C9" s="15"/>
        <tr r="B47" s="15"/>
        <tr r="C75" s="15"/>
        <tr r="C72" s="15"/>
        <tr r="C8" s="15"/>
        <tr r="C86" s="15"/>
        <tr r="C77" s="15"/>
        <tr r="D12" s="15"/>
        <tr r="C13" s="15"/>
        <tr r="C78" s="15"/>
        <tr r="C11" s="15"/>
        <tr r="C76" s="15"/>
        <tr r="B56" s="15"/>
        <tr r="C16" s="15"/>
        <tr r="C83" s="15"/>
        <tr r="B58" s="15"/>
        <tr r="C15" s="15"/>
        <tr r="C79" s="15"/>
        <tr r="B55" s="15"/>
        <tr r="C12" s="15"/>
        <tr r="D15" s="15"/>
        <tr r="D8" s="15"/>
        <tr r="D9" s="15"/>
        <tr r="D14" s="15"/>
        <tr r="D16" s="15"/>
        <tr r="D11" s="15"/>
        <tr r="B46" s="15"/>
        <tr r="B44" s="15"/>
        <tr r="B50" s="15"/>
        <tr r="D10" s="15"/>
        <tr r="B57" s="15"/>
        <tr r="C84" s="15"/>
        <tr r="B53" s="15"/>
        <tr r="B78" s="15"/>
        <tr r="C14" s="15"/>
        <tr r="A55" s="15"/>
        <tr r="B83" s="15"/>
        <tr r="B84" s="15"/>
        <tr r="B12" s="15"/>
        <tr r="C82" s="15"/>
        <tr r="D13" s="15"/>
        <tr r="D7" s="15"/>
        <tr r="B49" s="15"/>
        <tr r="A49" s="15"/>
        <tr r="B72" s="15"/>
        <tr r="B13" s="15"/>
        <tr r="B82" s="15"/>
        <tr r="B51" s="15"/>
        <tr r="A51" s="15"/>
        <tr r="C74" s="15"/>
        <tr r="B74" s="15"/>
        <tr r="B45" s="15"/>
        <tr r="C10" s="15"/>
        <tr r="B10" s="15"/>
        <tr r="B79" s="15"/>
        <tr r="B16" s="15"/>
        <tr r="B54" s="15"/>
        <tr r="B77" s="15"/>
        <tr r="B48" s="15"/>
        <tr r="A48" s="15"/>
        <tr r="B52" s="15"/>
        <tr r="B43" s="15"/>
        <tr r="A57" s="15"/>
        <tr r="C85" s="15"/>
        <tr r="B85" s="15"/>
        <tr r="A45" s="15"/>
        <tr r="B9" s="15"/>
        <tr r="B8" s="15"/>
        <tr r="C73" s="15"/>
        <tr r="B75" s="15"/>
        <tr r="B15" s="15"/>
        <tr r="A50" s="15"/>
        <tr r="B11" s="15"/>
        <tr r="A56" s="15"/>
        <tr r="B80" s="15"/>
        <tr r="C81" s="15"/>
        <tr r="B81" s="15"/>
        <tr r="A44" s="15"/>
        <tr r="A82" s="15"/>
        <tr r="A72" s="15"/>
        <tr r="A46" s="15"/>
        <tr r="B86" s="15"/>
        <tr r="A47" s="15"/>
        <tr r="A58" s="15"/>
        <tr r="A53" s="15"/>
        <tr r="B76" s="15"/>
        <tr r="A77" s="15"/>
        <tr r="C7" s="15"/>
        <tr r="A52" s="15"/>
        <tr r="B73" s="15"/>
        <tr r="C71" s="15"/>
        <tr r="B14" s="15"/>
        <tr r="A54" s="15"/>
      </tp>
    </main>
  </volType>
</volTypes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eetMetadata" Target="metadata.xml"/><Relationship Id="rId21" Type="http://schemas.openxmlformats.org/officeDocument/2006/relationships/worksheet" Target="worksheets/sheet21.xml"/><Relationship Id="rId34" Type="http://schemas.openxmlformats.org/officeDocument/2006/relationships/pivotCacheDefinition" Target="pivotCache/pivotCacheDefinition2.xml"/><Relationship Id="rId42" Type="http://schemas.openxmlformats.org/officeDocument/2006/relationships/volatileDependencies" Target="volatileDependenci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3.xml"/><Relationship Id="rId41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6.xml"/><Relationship Id="rId37" Type="http://schemas.openxmlformats.org/officeDocument/2006/relationships/styles" Target="styles.xml"/><Relationship Id="rId40" Type="http://schemas.openxmlformats.org/officeDocument/2006/relationships/powerPivotData" Target="model/item.data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2.xml"/><Relationship Id="rId36" Type="http://schemas.openxmlformats.org/officeDocument/2006/relationships/connections" Target="connection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1.xml"/><Relationship Id="rId30" Type="http://schemas.openxmlformats.org/officeDocument/2006/relationships/externalLink" Target="externalLinks/externalLink4.xml"/><Relationship Id="rId35" Type="http://schemas.openxmlformats.org/officeDocument/2006/relationships/theme" Target="theme/theme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pivotCacheDefinition" Target="pivotCache/pivotCacheDefinition1.xml"/><Relationship Id="rId38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Ex1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Ex10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Ex11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Ex12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Ex2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Ex3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Ex4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Ex5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Ex6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Ex7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Ex8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Ex9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tx>
            <c:v>DVD</c:v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Zone Nord</c:v>
              </c:pt>
              <c:pt idx="1">
                <c:v>Zone Est</c:v>
              </c:pt>
              <c:pt idx="2">
                <c:v>Zone Ouest</c:v>
              </c:pt>
              <c:pt idx="3">
                <c:v>Zone Sud</c:v>
              </c:pt>
              <c:pt idx="4">
                <c:v>Zone Centre</c:v>
              </c:pt>
            </c:strLit>
          </c:cat>
          <c:val>
            <c:numLit>
              <c:formatCode>General</c:formatCode>
              <c:ptCount val="5"/>
              <c:pt idx="0">
                <c:v>290</c:v>
              </c:pt>
              <c:pt idx="1">
                <c:v>150</c:v>
              </c:pt>
              <c:pt idx="2">
                <c:v>350</c:v>
              </c:pt>
              <c:pt idx="3">
                <c:v>70</c:v>
              </c:pt>
              <c:pt idx="4">
                <c:v>35</c:v>
              </c:pt>
            </c:numLit>
          </c:val>
          <c:extLst>
            <c:ext xmlns:c16="http://schemas.microsoft.com/office/drawing/2014/chart" uri="{C3380CC4-5D6E-409C-BE32-E72D297353CC}">
              <c16:uniqueId val="{00000000-4A8A-4B11-AA6B-94EAA6E3AB69}"/>
            </c:ext>
          </c:extLst>
        </c:ser>
        <c:ser>
          <c:idx val="1"/>
          <c:order val="1"/>
          <c:tx>
            <c:v>Blu-Ray</c:v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Zone Nord</c:v>
              </c:pt>
              <c:pt idx="1">
                <c:v>Zone Est</c:v>
              </c:pt>
              <c:pt idx="2">
                <c:v>Zone Ouest</c:v>
              </c:pt>
              <c:pt idx="3">
                <c:v>Zone Sud</c:v>
              </c:pt>
              <c:pt idx="4">
                <c:v>Zone Centre</c:v>
              </c:pt>
            </c:strLit>
          </c:cat>
          <c:val>
            <c:numLit>
              <c:formatCode>General</c:formatCode>
              <c:ptCount val="5"/>
              <c:pt idx="0">
                <c:v>265</c:v>
              </c:pt>
              <c:pt idx="1">
                <c:v>200</c:v>
              </c:pt>
              <c:pt idx="2">
                <c:v>400</c:v>
              </c:pt>
              <c:pt idx="3">
                <c:v>68</c:v>
              </c:pt>
              <c:pt idx="4">
                <c:v>45</c:v>
              </c:pt>
            </c:numLit>
          </c:val>
          <c:extLst>
            <c:ext xmlns:c16="http://schemas.microsoft.com/office/drawing/2014/chart" uri="{C3380CC4-5D6E-409C-BE32-E72D297353CC}">
              <c16:uniqueId val="{00000001-4A8A-4B11-AA6B-94EAA6E3AB69}"/>
            </c:ext>
          </c:extLst>
        </c:ser>
        <c:ser>
          <c:idx val="2"/>
          <c:order val="2"/>
          <c:tx>
            <c:v>USB</c:v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Zone Nord</c:v>
              </c:pt>
              <c:pt idx="1">
                <c:v>Zone Est</c:v>
              </c:pt>
              <c:pt idx="2">
                <c:v>Zone Ouest</c:v>
              </c:pt>
              <c:pt idx="3">
                <c:v>Zone Sud</c:v>
              </c:pt>
              <c:pt idx="4">
                <c:v>Zone Centre</c:v>
              </c:pt>
            </c:strLit>
          </c:cat>
          <c:val>
            <c:numLit>
              <c:formatCode>General</c:formatCode>
              <c:ptCount val="5"/>
              <c:pt idx="0">
                <c:v>286</c:v>
              </c:pt>
              <c:pt idx="1">
                <c:v>202</c:v>
              </c:pt>
              <c:pt idx="2">
                <c:v>430</c:v>
              </c:pt>
              <c:pt idx="3">
                <c:v>98</c:v>
              </c:pt>
              <c:pt idx="4">
                <c:v>93</c:v>
              </c:pt>
            </c:numLit>
          </c:val>
          <c:extLst>
            <c:ext xmlns:c16="http://schemas.microsoft.com/office/drawing/2014/chart" uri="{C3380CC4-5D6E-409C-BE32-E72D297353CC}">
              <c16:uniqueId val="{00000002-4A8A-4B11-AA6B-94EAA6E3AB69}"/>
            </c:ext>
          </c:extLst>
        </c:ser>
        <c:ser>
          <c:idx val="3"/>
          <c:order val="3"/>
          <c:tx>
            <c:v>Other</c:v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Zone Nord</c:v>
              </c:pt>
              <c:pt idx="1">
                <c:v>Zone Est</c:v>
              </c:pt>
              <c:pt idx="2">
                <c:v>Zone Ouest</c:v>
              </c:pt>
              <c:pt idx="3">
                <c:v>Zone Sud</c:v>
              </c:pt>
              <c:pt idx="4">
                <c:v>Zone Centre</c:v>
              </c:pt>
            </c:strLit>
          </c:cat>
          <c:val>
            <c:numLit>
              <c:formatCode>General</c:formatCode>
              <c:ptCount val="5"/>
              <c:pt idx="0">
                <c:v>310</c:v>
              </c:pt>
              <c:pt idx="1">
                <c:v>215</c:v>
              </c:pt>
              <c:pt idx="2">
                <c:v>320</c:v>
              </c:pt>
              <c:pt idx="3">
                <c:v>140</c:v>
              </c:pt>
              <c:pt idx="4">
                <c:v>112</c:v>
              </c:pt>
            </c:numLit>
          </c:val>
          <c:extLst>
            <c:ext xmlns:c16="http://schemas.microsoft.com/office/drawing/2014/chart" uri="{C3380CC4-5D6E-409C-BE32-E72D297353CC}">
              <c16:uniqueId val="{00000003-4A8A-4B11-AA6B-94EAA6E3AB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100"/>
        <c:axId val="842541688"/>
        <c:axId val="842536200"/>
      </c:barChart>
      <c:catAx>
        <c:axId val="84254168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42536200"/>
        <c:crosses val="autoZero"/>
        <c:auto val="1"/>
        <c:lblAlgn val="ctr"/>
        <c:lblOffset val="100"/>
        <c:noMultiLvlLbl val="0"/>
      </c:catAx>
      <c:valAx>
        <c:axId val="84253620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425416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4.9941418206532619E-2"/>
          <c:y val="2.640263721459800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cap="none" spc="20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8326774655836356"/>
          <c:y val="3.5519054365178271E-2"/>
          <c:w val="0.64769060519525978"/>
          <c:h val="0.8514744244375233"/>
        </c:manualLayout>
      </c:layout>
      <c:doughnutChart>
        <c:varyColors val="1"/>
        <c:ser>
          <c:idx val="0"/>
          <c:order val="0"/>
          <c:tx>
            <c:strRef>
              <c:f>'Data Dougnut'!$C$3</c:f>
              <c:strCache>
                <c:ptCount val="1"/>
                <c:pt idx="0">
                  <c:v>Frais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 w="127000" h="177800"/>
            </a:sp3d>
          </c:spPr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19050" cap="flat" cmpd="sng" algn="ctr">
                <a:solidFill>
                  <a:schemeClr val="accent1">
                    <a:shade val="95000"/>
                  </a:schemeClr>
                </a:solidFill>
                <a:round/>
              </a:ln>
              <a:effectLst/>
              <a:scene3d>
                <a:camera prst="orthographicFront"/>
                <a:lightRig rig="threePt" dir="t"/>
              </a:scene3d>
              <a:sp3d>
                <a:bevelT w="127000" h="177800"/>
              </a:sp3d>
            </c:spPr>
            <c:extLst>
              <c:ext xmlns:c16="http://schemas.microsoft.com/office/drawing/2014/chart" uri="{C3380CC4-5D6E-409C-BE32-E72D297353CC}">
                <c16:uniqueId val="{00000001-CAB5-4C57-85EF-AC9D31D01BF2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19050" cap="flat" cmpd="sng" algn="ctr">
                <a:solidFill>
                  <a:schemeClr val="accent2">
                    <a:shade val="95000"/>
                  </a:schemeClr>
                </a:solidFill>
                <a:round/>
              </a:ln>
              <a:effectLst/>
              <a:scene3d>
                <a:camera prst="orthographicFront"/>
                <a:lightRig rig="threePt" dir="t"/>
              </a:scene3d>
              <a:sp3d>
                <a:bevelT w="127000" h="177800"/>
              </a:sp3d>
            </c:spPr>
            <c:extLst>
              <c:ext xmlns:c16="http://schemas.microsoft.com/office/drawing/2014/chart" uri="{C3380CC4-5D6E-409C-BE32-E72D297353CC}">
                <c16:uniqueId val="{00000003-CAB5-4C57-85EF-AC9D31D01BF2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19050" cap="flat" cmpd="sng" algn="ctr">
                <a:solidFill>
                  <a:schemeClr val="accent3">
                    <a:shade val="95000"/>
                  </a:schemeClr>
                </a:solidFill>
                <a:round/>
              </a:ln>
              <a:effectLst/>
              <a:scene3d>
                <a:camera prst="orthographicFront"/>
                <a:lightRig rig="threePt" dir="t"/>
              </a:scene3d>
              <a:sp3d>
                <a:bevelT w="127000" h="177800"/>
              </a:sp3d>
            </c:spPr>
            <c:extLst>
              <c:ext xmlns:c16="http://schemas.microsoft.com/office/drawing/2014/chart" uri="{C3380CC4-5D6E-409C-BE32-E72D297353CC}">
                <c16:uniqueId val="{00000005-CAB5-4C57-85EF-AC9D31D01BF2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tint val="50000"/>
                      <a:satMod val="300000"/>
                    </a:schemeClr>
                  </a:gs>
                  <a:gs pos="35000">
                    <a:schemeClr val="accent4">
                      <a:tint val="37000"/>
                      <a:satMod val="300000"/>
                    </a:schemeClr>
                  </a:gs>
                  <a:gs pos="100000">
                    <a:schemeClr val="accent4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19050" cap="flat" cmpd="sng" algn="ctr">
                <a:solidFill>
                  <a:schemeClr val="accent4">
                    <a:shade val="95000"/>
                  </a:schemeClr>
                </a:solidFill>
                <a:round/>
              </a:ln>
              <a:effectLst/>
              <a:scene3d>
                <a:camera prst="orthographicFront"/>
                <a:lightRig rig="threePt" dir="t"/>
              </a:scene3d>
              <a:sp3d>
                <a:bevelT w="127000" h="177800"/>
              </a:sp3d>
            </c:spPr>
            <c:extLst>
              <c:ext xmlns:c16="http://schemas.microsoft.com/office/drawing/2014/chart" uri="{C3380CC4-5D6E-409C-BE32-E72D297353CC}">
                <c16:uniqueId val="{00000007-CAB5-4C57-85EF-AC9D31D01BF2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tint val="50000"/>
                      <a:satMod val="300000"/>
                    </a:schemeClr>
                  </a:gs>
                  <a:gs pos="35000">
                    <a:schemeClr val="accent5">
                      <a:tint val="37000"/>
                      <a:satMod val="300000"/>
                    </a:schemeClr>
                  </a:gs>
                  <a:gs pos="100000">
                    <a:schemeClr val="accent5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19050" cap="flat" cmpd="sng" algn="ctr">
                <a:solidFill>
                  <a:schemeClr val="accent5">
                    <a:shade val="95000"/>
                  </a:schemeClr>
                </a:solidFill>
                <a:round/>
              </a:ln>
              <a:effectLst/>
              <a:scene3d>
                <a:camera prst="orthographicFront"/>
                <a:lightRig rig="threePt" dir="t"/>
              </a:scene3d>
              <a:sp3d>
                <a:bevelT w="127000" h="177800"/>
              </a:sp3d>
            </c:spPr>
            <c:extLst>
              <c:ext xmlns:c16="http://schemas.microsoft.com/office/drawing/2014/chart" uri="{C3380CC4-5D6E-409C-BE32-E72D297353CC}">
                <c16:uniqueId val="{00000009-CAB5-4C57-85EF-AC9D31D01BF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1"/>
            <c:showBubbleSize val="0"/>
            <c:showLeaderLines val="1"/>
            <c:leaderLines>
              <c:spPr>
                <a:ln>
                  <a:noFill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'Data Dougnut'!$B$4:$B$8</c:f>
              <c:strCache>
                <c:ptCount val="5"/>
                <c:pt idx="0">
                  <c:v>Batiments</c:v>
                </c:pt>
                <c:pt idx="1">
                  <c:v>Informatique</c:v>
                </c:pt>
                <c:pt idx="2">
                  <c:v>Livres &amp; Videos</c:v>
                </c:pt>
                <c:pt idx="3">
                  <c:v>Personnel</c:v>
                </c:pt>
                <c:pt idx="4">
                  <c:v>Divers</c:v>
                </c:pt>
              </c:strCache>
            </c:strRef>
          </c:cat>
          <c:val>
            <c:numRef>
              <c:f>'Data Dougnut'!$C$4:$C$8</c:f>
              <c:numCache>
                <c:formatCode>"€"\ #,##0</c:formatCode>
                <c:ptCount val="5"/>
                <c:pt idx="0">
                  <c:v>2562</c:v>
                </c:pt>
                <c:pt idx="1">
                  <c:v>1523</c:v>
                </c:pt>
                <c:pt idx="2">
                  <c:v>1236</c:v>
                </c:pt>
                <c:pt idx="3">
                  <c:v>2360</c:v>
                </c:pt>
                <c:pt idx="4">
                  <c:v>896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CAB5-4C57-85EF-AC9D31D01BF2}"/>
            </c:ext>
          </c:extLst>
        </c:ser>
        <c:ser>
          <c:idx val="1"/>
          <c:order val="1"/>
          <c:tx>
            <c:strRef>
              <c:f>'Data Dougnut'!$D$3</c:f>
              <c:strCache>
                <c:ptCount val="1"/>
                <c:pt idx="0">
                  <c:v>2016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 w="158750" h="114300"/>
              <a:bevelB w="177800" h="120650"/>
            </a:sp3d>
          </c:spPr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19050" cap="flat" cmpd="sng" algn="ctr">
                <a:solidFill>
                  <a:schemeClr val="accent1">
                    <a:shade val="95000"/>
                  </a:schemeClr>
                </a:solidFill>
                <a:round/>
              </a:ln>
              <a:effectLst/>
              <a:scene3d>
                <a:camera prst="orthographicFront"/>
                <a:lightRig rig="threePt" dir="t"/>
              </a:scene3d>
              <a:sp3d>
                <a:bevelT w="158750" h="114300"/>
                <a:bevelB w="177800" h="120650"/>
              </a:sp3d>
            </c:spPr>
            <c:extLst>
              <c:ext xmlns:c16="http://schemas.microsoft.com/office/drawing/2014/chart" uri="{C3380CC4-5D6E-409C-BE32-E72D297353CC}">
                <c16:uniqueId val="{0000000C-CAB5-4C57-85EF-AC9D31D01BF2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19050" cap="flat" cmpd="sng" algn="ctr">
                <a:solidFill>
                  <a:schemeClr val="accent2">
                    <a:shade val="95000"/>
                  </a:schemeClr>
                </a:solidFill>
                <a:round/>
              </a:ln>
              <a:effectLst/>
              <a:scene3d>
                <a:camera prst="orthographicFront"/>
                <a:lightRig rig="threePt" dir="t"/>
              </a:scene3d>
              <a:sp3d>
                <a:bevelT w="158750" h="114300"/>
                <a:bevelB w="177800" h="120650"/>
              </a:sp3d>
            </c:spPr>
            <c:extLst>
              <c:ext xmlns:c16="http://schemas.microsoft.com/office/drawing/2014/chart" uri="{C3380CC4-5D6E-409C-BE32-E72D297353CC}">
                <c16:uniqueId val="{0000000E-CAB5-4C57-85EF-AC9D31D01BF2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19050" cap="flat" cmpd="sng" algn="ctr">
                <a:solidFill>
                  <a:schemeClr val="accent3">
                    <a:shade val="95000"/>
                  </a:schemeClr>
                </a:solidFill>
                <a:round/>
              </a:ln>
              <a:effectLst/>
              <a:scene3d>
                <a:camera prst="orthographicFront"/>
                <a:lightRig rig="threePt" dir="t"/>
              </a:scene3d>
              <a:sp3d>
                <a:bevelT w="158750" h="114300"/>
                <a:bevelB w="177800" h="120650"/>
              </a:sp3d>
            </c:spPr>
            <c:extLst>
              <c:ext xmlns:c16="http://schemas.microsoft.com/office/drawing/2014/chart" uri="{C3380CC4-5D6E-409C-BE32-E72D297353CC}">
                <c16:uniqueId val="{00000010-CAB5-4C57-85EF-AC9D31D01BF2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tint val="50000"/>
                      <a:satMod val="300000"/>
                    </a:schemeClr>
                  </a:gs>
                  <a:gs pos="35000">
                    <a:schemeClr val="accent4">
                      <a:tint val="37000"/>
                      <a:satMod val="300000"/>
                    </a:schemeClr>
                  </a:gs>
                  <a:gs pos="100000">
                    <a:schemeClr val="accent4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19050" cap="flat" cmpd="sng" algn="ctr">
                <a:solidFill>
                  <a:schemeClr val="accent4">
                    <a:shade val="95000"/>
                  </a:schemeClr>
                </a:solidFill>
                <a:round/>
              </a:ln>
              <a:effectLst/>
              <a:scene3d>
                <a:camera prst="orthographicFront"/>
                <a:lightRig rig="threePt" dir="t"/>
              </a:scene3d>
              <a:sp3d>
                <a:bevelT w="158750" h="114300"/>
                <a:bevelB w="177800" h="120650"/>
              </a:sp3d>
            </c:spPr>
            <c:extLst>
              <c:ext xmlns:c16="http://schemas.microsoft.com/office/drawing/2014/chart" uri="{C3380CC4-5D6E-409C-BE32-E72D297353CC}">
                <c16:uniqueId val="{00000012-CAB5-4C57-85EF-AC9D31D01BF2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tint val="50000"/>
                      <a:satMod val="300000"/>
                    </a:schemeClr>
                  </a:gs>
                  <a:gs pos="35000">
                    <a:schemeClr val="accent5">
                      <a:tint val="37000"/>
                      <a:satMod val="300000"/>
                    </a:schemeClr>
                  </a:gs>
                  <a:gs pos="100000">
                    <a:schemeClr val="accent5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19050" cap="flat" cmpd="sng" algn="ctr">
                <a:solidFill>
                  <a:schemeClr val="accent5">
                    <a:shade val="95000"/>
                  </a:schemeClr>
                </a:solidFill>
                <a:round/>
              </a:ln>
              <a:effectLst/>
              <a:scene3d>
                <a:camera prst="orthographicFront"/>
                <a:lightRig rig="threePt" dir="t"/>
              </a:scene3d>
              <a:sp3d>
                <a:bevelT w="158750" h="114300"/>
                <a:bevelB w="177800" h="120650"/>
              </a:sp3d>
            </c:spPr>
            <c:extLst>
              <c:ext xmlns:c16="http://schemas.microsoft.com/office/drawing/2014/chart" uri="{C3380CC4-5D6E-409C-BE32-E72D297353CC}">
                <c16:uniqueId val="{00000014-CAB5-4C57-85EF-AC9D31D01BF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1"/>
            <c:showBubbleSize val="0"/>
            <c:showLeaderLines val="1"/>
            <c:leaderLines>
              <c:spPr>
                <a:ln>
                  <a:noFill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'Data Dougnut'!$B$4:$B$8</c:f>
              <c:strCache>
                <c:ptCount val="5"/>
                <c:pt idx="0">
                  <c:v>Batiments</c:v>
                </c:pt>
                <c:pt idx="1">
                  <c:v>Informatique</c:v>
                </c:pt>
                <c:pt idx="2">
                  <c:v>Livres &amp; Videos</c:v>
                </c:pt>
                <c:pt idx="3">
                  <c:v>Personnel</c:v>
                </c:pt>
                <c:pt idx="4">
                  <c:v>Divers</c:v>
                </c:pt>
              </c:strCache>
            </c:strRef>
          </c:cat>
          <c:val>
            <c:numRef>
              <c:f>'Data Dougnut'!$D$4:$D$8</c:f>
              <c:numCache>
                <c:formatCode>"€"\ #,##0</c:formatCode>
                <c:ptCount val="5"/>
                <c:pt idx="0">
                  <c:v>2415</c:v>
                </c:pt>
                <c:pt idx="1">
                  <c:v>1865</c:v>
                </c:pt>
                <c:pt idx="2">
                  <c:v>899</c:v>
                </c:pt>
                <c:pt idx="3">
                  <c:v>2963</c:v>
                </c:pt>
                <c:pt idx="4">
                  <c:v>900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CAB5-4C57-85EF-AC9D31D01B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29"/>
        <c:holeSize val="17"/>
      </c:doughnut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 rot="960000" vert="horz"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cap="none" spc="20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doughnutChart>
        <c:varyColors val="1"/>
        <c:ser>
          <c:idx val="0"/>
          <c:order val="0"/>
          <c:tx>
            <c:v>2015</c:v>
          </c:tx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</a:schemeClr>
                </a:solidFill>
                <a:round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44FA-49B8-BB9E-DDDD53842449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</a:schemeClr>
                </a:solidFill>
                <a:round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44FA-49B8-BB9E-DDDD53842449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</a:schemeClr>
                </a:solidFill>
                <a:round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44FA-49B8-BB9E-DDDD53842449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tint val="50000"/>
                      <a:satMod val="300000"/>
                    </a:schemeClr>
                  </a:gs>
                  <a:gs pos="35000">
                    <a:schemeClr val="accent4">
                      <a:tint val="37000"/>
                      <a:satMod val="300000"/>
                    </a:schemeClr>
                  </a:gs>
                  <a:gs pos="100000">
                    <a:schemeClr val="accent4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4">
                    <a:shade val="95000"/>
                  </a:schemeClr>
                </a:solidFill>
                <a:round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44FA-49B8-BB9E-DDDD53842449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tint val="50000"/>
                      <a:satMod val="300000"/>
                    </a:schemeClr>
                  </a:gs>
                  <a:gs pos="35000">
                    <a:schemeClr val="accent5">
                      <a:tint val="37000"/>
                      <a:satMod val="300000"/>
                    </a:schemeClr>
                  </a:gs>
                  <a:gs pos="100000">
                    <a:schemeClr val="accent5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5">
                    <a:shade val="95000"/>
                  </a:schemeClr>
                </a:solidFill>
                <a:round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44FA-49B8-BB9E-DDDD53842449}"/>
              </c:ext>
            </c:extLst>
          </c:dPt>
          <c:dLbls>
            <c:dLbl>
              <c:idx val="0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4FA-49B8-BB9E-DDDD5384244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/>
            </c:extLst>
          </c:dLbls>
          <c:cat>
            <c:strLit>
              <c:ptCount val="5"/>
              <c:pt idx="0">
                <c:v>Batiments</c:v>
              </c:pt>
              <c:pt idx="1">
                <c:v>Informatique</c:v>
              </c:pt>
              <c:pt idx="2">
                <c:v>Livres &amp; Videos</c:v>
              </c:pt>
              <c:pt idx="3">
                <c:v>Personnel</c:v>
              </c:pt>
              <c:pt idx="4">
                <c:v>Divers</c:v>
              </c:pt>
            </c:strLit>
          </c:cat>
          <c:val>
            <c:numLit>
              <c:formatCode>General</c:formatCode>
              <c:ptCount val="5"/>
              <c:pt idx="0">
                <c:v>2562</c:v>
              </c:pt>
              <c:pt idx="1">
                <c:v>1523</c:v>
              </c:pt>
              <c:pt idx="2">
                <c:v>1236</c:v>
              </c:pt>
              <c:pt idx="3">
                <c:v>2360</c:v>
              </c:pt>
              <c:pt idx="4">
                <c:v>896</c:v>
              </c:pt>
            </c:numLit>
          </c:val>
          <c:extLst>
            <c:ext xmlns:c16="http://schemas.microsoft.com/office/drawing/2014/chart" uri="{C3380CC4-5D6E-409C-BE32-E72D297353CC}">
              <c16:uniqueId val="{0000000A-44FA-49B8-BB9E-DDDD53842449}"/>
            </c:ext>
          </c:extLst>
        </c:ser>
        <c:ser>
          <c:idx val="1"/>
          <c:order val="1"/>
          <c:tx>
            <c:v>2016</c:v>
          </c:tx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</a:schemeClr>
                </a:solidFill>
                <a:round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C-44FA-49B8-BB9E-DDDD53842449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</a:schemeClr>
                </a:solidFill>
                <a:round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E-44FA-49B8-BB9E-DDDD53842449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</a:schemeClr>
                </a:solidFill>
                <a:round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0-44FA-49B8-BB9E-DDDD53842449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tint val="50000"/>
                      <a:satMod val="300000"/>
                    </a:schemeClr>
                  </a:gs>
                  <a:gs pos="35000">
                    <a:schemeClr val="accent4">
                      <a:tint val="37000"/>
                      <a:satMod val="300000"/>
                    </a:schemeClr>
                  </a:gs>
                  <a:gs pos="100000">
                    <a:schemeClr val="accent4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4">
                    <a:shade val="95000"/>
                  </a:schemeClr>
                </a:solidFill>
                <a:round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2-44FA-49B8-BB9E-DDDD53842449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tint val="50000"/>
                      <a:satMod val="300000"/>
                    </a:schemeClr>
                  </a:gs>
                  <a:gs pos="35000">
                    <a:schemeClr val="accent5">
                      <a:tint val="37000"/>
                      <a:satMod val="300000"/>
                    </a:schemeClr>
                  </a:gs>
                  <a:gs pos="100000">
                    <a:schemeClr val="accent5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5">
                    <a:shade val="95000"/>
                  </a:schemeClr>
                </a:solidFill>
                <a:round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4-44FA-49B8-BB9E-DDDD53842449}"/>
              </c:ext>
            </c:extLst>
          </c:dPt>
          <c:dLbls>
            <c:dLbl>
              <c:idx val="0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4FA-49B8-BB9E-DDDD5384244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/>
            </c:extLst>
          </c:dLbls>
          <c:cat>
            <c:strLit>
              <c:ptCount val="5"/>
              <c:pt idx="0">
                <c:v>Batiments</c:v>
              </c:pt>
              <c:pt idx="1">
                <c:v>Informatique</c:v>
              </c:pt>
              <c:pt idx="2">
                <c:v>Livres &amp; Videos</c:v>
              </c:pt>
              <c:pt idx="3">
                <c:v>Personnel</c:v>
              </c:pt>
              <c:pt idx="4">
                <c:v>Divers</c:v>
              </c:pt>
            </c:strLit>
          </c:cat>
          <c:val>
            <c:numLit>
              <c:formatCode>General</c:formatCode>
              <c:ptCount val="5"/>
              <c:pt idx="0">
                <c:v>2415</c:v>
              </c:pt>
              <c:pt idx="1">
                <c:v>1865</c:v>
              </c:pt>
              <c:pt idx="2">
                <c:v>899</c:v>
              </c:pt>
              <c:pt idx="3">
                <c:v>2963</c:v>
              </c:pt>
              <c:pt idx="4">
                <c:v>900</c:v>
              </c:pt>
            </c:numLit>
          </c:val>
          <c:extLst>
            <c:ext xmlns:c16="http://schemas.microsoft.com/office/drawing/2014/chart" uri="{C3380CC4-5D6E-409C-BE32-E72D297353CC}">
              <c16:uniqueId val="{00000015-44FA-49B8-BB9E-DDDD538424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22"/>
        <c:holeSize val="35"/>
      </c:doughnut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cap="all" spc="150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radarChart>
        <c:radarStyle val="marker"/>
        <c:varyColors val="0"/>
        <c:ser>
          <c:idx val="0"/>
          <c:order val="0"/>
          <c:tx>
            <c:strRef>
              <c:f>'Compare - Radar'!$B$4</c:f>
              <c:strCache>
                <c:ptCount val="1"/>
                <c:pt idx="0">
                  <c:v>SA BlueStar</c:v>
                </c:pt>
              </c:strCache>
            </c:strRef>
          </c:tx>
          <c:spPr>
            <a:ln w="25400" cap="rnd" cmpd="sng" algn="ctr">
              <a:solidFill>
                <a:schemeClr val="accent1"/>
              </a:solidFill>
              <a:prstDash val="sysDot"/>
              <a:round/>
            </a:ln>
            <a:effectLst/>
          </c:spPr>
          <c:marker>
            <c:symbol val="none"/>
          </c:marker>
          <c:cat>
            <c:strRef>
              <c:f>'Compare - Radar'!$C$3:$F$3</c:f>
              <c:strCache>
                <c:ptCount val="4"/>
                <c:pt idx="0">
                  <c:v>Cash  Flow</c:v>
                </c:pt>
                <c:pt idx="1">
                  <c:v>Liquidité</c:v>
                </c:pt>
                <c:pt idx="2">
                  <c:v>Solvabilité</c:v>
                </c:pt>
                <c:pt idx="3">
                  <c:v>Rentabilité</c:v>
                </c:pt>
              </c:strCache>
            </c:strRef>
          </c:cat>
          <c:val>
            <c:numRef>
              <c:f>'Compare - Radar'!$C$4:$F$4</c:f>
              <c:numCache>
                <c:formatCode>General</c:formatCode>
                <c:ptCount val="4"/>
                <c:pt idx="0">
                  <c:v>89</c:v>
                </c:pt>
                <c:pt idx="1">
                  <c:v>85</c:v>
                </c:pt>
                <c:pt idx="2">
                  <c:v>44</c:v>
                </c:pt>
                <c:pt idx="3">
                  <c:v>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64-4C01-852D-1DEAF1CBEE3C}"/>
            </c:ext>
          </c:extLst>
        </c:ser>
        <c:ser>
          <c:idx val="1"/>
          <c:order val="1"/>
          <c:tx>
            <c:strRef>
              <c:f>'Compare - Radar'!$B$5</c:f>
              <c:strCache>
                <c:ptCount val="1"/>
                <c:pt idx="0">
                  <c:v>sprl Virtual Hardware</c:v>
                </c:pt>
              </c:strCache>
            </c:strRef>
          </c:tx>
          <c:spPr>
            <a:ln w="25400" cap="rnd" cmpd="sng" algn="ctr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none"/>
          </c:marker>
          <c:cat>
            <c:strRef>
              <c:f>'Compare - Radar'!$C$3:$F$3</c:f>
              <c:strCache>
                <c:ptCount val="4"/>
                <c:pt idx="0">
                  <c:v>Cash  Flow</c:v>
                </c:pt>
                <c:pt idx="1">
                  <c:v>Liquidité</c:v>
                </c:pt>
                <c:pt idx="2">
                  <c:v>Solvabilité</c:v>
                </c:pt>
                <c:pt idx="3">
                  <c:v>Rentabilité</c:v>
                </c:pt>
              </c:strCache>
            </c:strRef>
          </c:cat>
          <c:val>
            <c:numRef>
              <c:f>'Compare - Radar'!$C$5:$F$5</c:f>
              <c:numCache>
                <c:formatCode>General</c:formatCode>
                <c:ptCount val="4"/>
                <c:pt idx="0">
                  <c:v>75</c:v>
                </c:pt>
                <c:pt idx="1">
                  <c:v>70</c:v>
                </c:pt>
                <c:pt idx="2">
                  <c:v>80</c:v>
                </c:pt>
                <c:pt idx="3">
                  <c:v>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564-4C01-852D-1DEAF1CBEE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95069336"/>
        <c:axId val="595066384"/>
      </c:radarChart>
      <c:catAx>
        <c:axId val="5950693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5066384"/>
        <c:crosses val="autoZero"/>
        <c:auto val="1"/>
        <c:lblAlgn val="ctr"/>
        <c:lblOffset val="100"/>
        <c:noMultiLvlLbl val="0"/>
      </c:catAx>
      <c:valAx>
        <c:axId val="5950663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50693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68845306151799524"/>
          <c:y val="7.964601769911504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549419336281595"/>
          <c:y val="0.11263744686781409"/>
          <c:w val="0.52758289271812042"/>
          <c:h val="0.72484286809281595"/>
        </c:manualLayout>
      </c:layout>
      <c:radarChart>
        <c:radarStyle val="marker"/>
        <c:varyColors val="0"/>
        <c:ser>
          <c:idx val="0"/>
          <c:order val="0"/>
          <c:tx>
            <c:v>SA BlueStar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Lit>
              <c:ptCount val="4"/>
              <c:pt idx="0">
                <c:v>Cash  Flow</c:v>
              </c:pt>
              <c:pt idx="1">
                <c:v>Liquidité</c:v>
              </c:pt>
              <c:pt idx="2">
                <c:v>Solvabilité</c:v>
              </c:pt>
              <c:pt idx="3">
                <c:v>Rentabilité</c:v>
              </c:pt>
            </c:strLit>
          </c:cat>
          <c:val>
            <c:numLit>
              <c:formatCode>General</c:formatCode>
              <c:ptCount val="4"/>
              <c:pt idx="0">
                <c:v>89</c:v>
              </c:pt>
              <c:pt idx="1">
                <c:v>85</c:v>
              </c:pt>
              <c:pt idx="2">
                <c:v>44</c:v>
              </c:pt>
              <c:pt idx="3">
                <c:v>90</c:v>
              </c:pt>
            </c:numLit>
          </c:val>
          <c:extLst>
            <c:ext xmlns:c16="http://schemas.microsoft.com/office/drawing/2014/chart" uri="{C3380CC4-5D6E-409C-BE32-E72D297353CC}">
              <c16:uniqueId val="{00000000-F1CE-4B21-AF2D-B60DA9BCD9E2}"/>
            </c:ext>
          </c:extLst>
        </c:ser>
        <c:ser>
          <c:idx val="1"/>
          <c:order val="1"/>
          <c:tx>
            <c:v>sprl Virtual Hardware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Lit>
              <c:ptCount val="4"/>
              <c:pt idx="0">
                <c:v>Cash  Flow</c:v>
              </c:pt>
              <c:pt idx="1">
                <c:v>Liquidité</c:v>
              </c:pt>
              <c:pt idx="2">
                <c:v>Solvabilité</c:v>
              </c:pt>
              <c:pt idx="3">
                <c:v>Rentabilité</c:v>
              </c:pt>
            </c:strLit>
          </c:cat>
          <c:val>
            <c:numLit>
              <c:formatCode>General</c:formatCode>
              <c:ptCount val="4"/>
              <c:pt idx="0">
                <c:v>75</c:v>
              </c:pt>
              <c:pt idx="1">
                <c:v>70</c:v>
              </c:pt>
              <c:pt idx="2">
                <c:v>80</c:v>
              </c:pt>
              <c:pt idx="3">
                <c:v>70</c:v>
              </c:pt>
            </c:numLit>
          </c:val>
          <c:extLst>
            <c:ext xmlns:c16="http://schemas.microsoft.com/office/drawing/2014/chart" uri="{C3380CC4-5D6E-409C-BE32-E72D297353CC}">
              <c16:uniqueId val="{00000001-F1CE-4B21-AF2D-B60DA9BCD9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16011240"/>
        <c:axId val="916009672"/>
      </c:radarChart>
      <c:catAx>
        <c:axId val="9160112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60000" spcFirstLastPara="1" vertOverflow="ellipsis" wrap="square" anchor="t" anchorCtr="0"/>
          <a:lstStyle/>
          <a:p>
            <a:pPr>
              <a:defRPr sz="1200" b="0" i="0" u="none" strike="noStrike" kern="6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6009672"/>
        <c:crosses val="autoZero"/>
        <c:auto val="1"/>
        <c:lblAlgn val="ctr"/>
        <c:lblOffset val="100"/>
        <c:noMultiLvlLbl val="0"/>
      </c:catAx>
      <c:valAx>
        <c:axId val="916009672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chemeClr val="accent3">
                  <a:lumMod val="60000"/>
                  <a:lumOff val="40000"/>
                  <a:alpha val="85000"/>
                </a:schemeClr>
              </a:solidFill>
              <a:prstDash val="sysDash"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6011240"/>
        <c:crosses val="autoZero"/>
        <c:crossBetween val="between"/>
        <c:majorUnit val="20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9610649696185234"/>
          <c:y val="0.75713817852414478"/>
          <c:w val="0.23211026157962139"/>
          <c:h val="9.955821893944674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500" b="1" i="0" u="none" strike="noStrike" kern="1200" cap="all" spc="100" normalizeH="0" baseline="0">
              <a:solidFill>
                <a:schemeClr val="l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'XY Scatter'!$C$2</c:f>
              <c:strCache>
                <c:ptCount val="1"/>
                <c:pt idx="0">
                  <c:v>Average Reported Job Satisfaction (1-10)</c:v>
                </c:pt>
              </c:strCache>
            </c:strRef>
          </c:tx>
          <c:spPr>
            <a:ln w="25400" cap="rnd">
              <a:noFill/>
              <a:round/>
            </a:ln>
            <a:effectLst>
              <a:outerShdw dist="25400" dir="2700000" algn="tl" rotWithShape="0">
                <a:schemeClr val="accent1"/>
              </a:outerShdw>
            </a:effectLst>
          </c:spPr>
          <c:marker>
            <c:symbol val="circle"/>
            <c:size val="6"/>
            <c:spPr>
              <a:solidFill>
                <a:schemeClr val="accent1"/>
              </a:solidFill>
              <a:ln w="22225">
                <a:solidFill>
                  <a:schemeClr val="lt1"/>
                </a:solidFill>
                <a:round/>
              </a:ln>
              <a:effectLst/>
            </c:spPr>
          </c:marker>
          <c:trendline>
            <c:spPr>
              <a:ln w="28575" cap="rnd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trendlineType val="linear"/>
            <c:dispRSqr val="0"/>
            <c:dispEq val="0"/>
          </c:trendline>
          <c:xVal>
            <c:numRef>
              <c:f>'XY Scatter'!$B$3:$B$25</c:f>
              <c:numCache>
                <c:formatCode>General</c:formatCode>
                <c:ptCount val="23"/>
                <c:pt idx="0">
                  <c:v>38</c:v>
                </c:pt>
                <c:pt idx="1">
                  <c:v>39</c:v>
                </c:pt>
                <c:pt idx="2">
                  <c:v>40</c:v>
                </c:pt>
                <c:pt idx="3">
                  <c:v>41</c:v>
                </c:pt>
                <c:pt idx="4">
                  <c:v>42</c:v>
                </c:pt>
                <c:pt idx="5">
                  <c:v>43</c:v>
                </c:pt>
                <c:pt idx="6">
                  <c:v>44</c:v>
                </c:pt>
                <c:pt idx="7">
                  <c:v>45</c:v>
                </c:pt>
                <c:pt idx="8">
                  <c:v>46</c:v>
                </c:pt>
                <c:pt idx="9">
                  <c:v>47</c:v>
                </c:pt>
                <c:pt idx="10">
                  <c:v>48</c:v>
                </c:pt>
                <c:pt idx="11">
                  <c:v>49</c:v>
                </c:pt>
                <c:pt idx="12">
                  <c:v>50</c:v>
                </c:pt>
                <c:pt idx="13">
                  <c:v>51</c:v>
                </c:pt>
                <c:pt idx="14">
                  <c:v>52</c:v>
                </c:pt>
                <c:pt idx="15">
                  <c:v>53</c:v>
                </c:pt>
                <c:pt idx="16">
                  <c:v>54</c:v>
                </c:pt>
                <c:pt idx="17">
                  <c:v>55</c:v>
                </c:pt>
                <c:pt idx="18">
                  <c:v>56</c:v>
                </c:pt>
                <c:pt idx="19">
                  <c:v>57</c:v>
                </c:pt>
                <c:pt idx="20">
                  <c:v>58</c:v>
                </c:pt>
                <c:pt idx="21">
                  <c:v>59</c:v>
                </c:pt>
                <c:pt idx="22">
                  <c:v>60</c:v>
                </c:pt>
              </c:numCache>
            </c:numRef>
          </c:xVal>
          <c:yVal>
            <c:numRef>
              <c:f>'XY Scatter'!$C$3:$C$25</c:f>
              <c:numCache>
                <c:formatCode>General</c:formatCode>
                <c:ptCount val="23"/>
                <c:pt idx="0">
                  <c:v>7.5</c:v>
                </c:pt>
                <c:pt idx="1">
                  <c:v>7.5</c:v>
                </c:pt>
                <c:pt idx="2">
                  <c:v>8.1</c:v>
                </c:pt>
                <c:pt idx="3">
                  <c:v>8.6999999999999993</c:v>
                </c:pt>
                <c:pt idx="4">
                  <c:v>8.4</c:v>
                </c:pt>
                <c:pt idx="5">
                  <c:v>7.9</c:v>
                </c:pt>
                <c:pt idx="6">
                  <c:v>7.2</c:v>
                </c:pt>
                <c:pt idx="7">
                  <c:v>7</c:v>
                </c:pt>
                <c:pt idx="8">
                  <c:v>6.7</c:v>
                </c:pt>
                <c:pt idx="9">
                  <c:v>6.3</c:v>
                </c:pt>
                <c:pt idx="10">
                  <c:v>5.9</c:v>
                </c:pt>
                <c:pt idx="11">
                  <c:v>5.2</c:v>
                </c:pt>
                <c:pt idx="12">
                  <c:v>4.9000000000000004</c:v>
                </c:pt>
                <c:pt idx="13">
                  <c:v>5</c:v>
                </c:pt>
                <c:pt idx="14">
                  <c:v>5.0999999999999996</c:v>
                </c:pt>
                <c:pt idx="15">
                  <c:v>4.3</c:v>
                </c:pt>
                <c:pt idx="16">
                  <c:v>4.5</c:v>
                </c:pt>
                <c:pt idx="17">
                  <c:v>4.0999999999999996</c:v>
                </c:pt>
                <c:pt idx="18">
                  <c:v>4.5999999999999996</c:v>
                </c:pt>
                <c:pt idx="19">
                  <c:v>3.1</c:v>
                </c:pt>
                <c:pt idx="20">
                  <c:v>3</c:v>
                </c:pt>
                <c:pt idx="21">
                  <c:v>3.4</c:v>
                </c:pt>
                <c:pt idx="22">
                  <c:v>2.8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DBAD-449B-8A6A-2F5C5C04C7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4512815"/>
        <c:axId val="464493615"/>
      </c:scatterChart>
      <c:valAx>
        <c:axId val="464512815"/>
        <c:scaling>
          <c:orientation val="minMax"/>
          <c:min val="30"/>
        </c:scaling>
        <c:delete val="0"/>
        <c:axPos val="b"/>
        <c:majorGridlines>
          <c:spPr>
            <a:ln w="9525" cap="flat" cmpd="sng" algn="ctr">
              <a:solidFill>
                <a:schemeClr val="lt1">
                  <a:alpha val="2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Hours worked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alpha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spc="100" baseline="0">
                <a:solidFill>
                  <a:schemeClr val="l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64493615"/>
        <c:crosses val="autoZero"/>
        <c:crossBetween val="midCat"/>
      </c:valAx>
      <c:valAx>
        <c:axId val="46449361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alpha val="2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Satisfaction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64512815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1"/>
    </a:solidFill>
    <a:ln w="9525" cap="flat" cmpd="sng" algn="ctr">
      <a:solidFill>
        <a:schemeClr val="accent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5156576200417533E-2"/>
          <c:y val="0.10000022194651532"/>
          <c:w val="0.90187891440501045"/>
          <c:h val="0.67272876582201224"/>
        </c:manualLayout>
      </c:layout>
      <c:barChart>
        <c:barDir val="col"/>
        <c:grouping val="stacked"/>
        <c:varyColors val="0"/>
        <c:ser>
          <c:idx val="1"/>
          <c:order val="0"/>
          <c:spPr>
            <a:noFill/>
            <a:ln w="25400">
              <a:noFill/>
            </a:ln>
          </c:spPr>
          <c:invertIfNegative val="0"/>
          <c:dLbls>
            <c:delete val="1"/>
          </c:dLbls>
          <c:cat>
            <c:strRef>
              <c:f>'Ladder - old'!$A$4:$A$17</c:f>
              <c:strCache>
                <c:ptCount val="14"/>
                <c:pt idx="0">
                  <c:v>Sem1</c:v>
                </c:pt>
                <c:pt idx="1">
                  <c:v>Sem2</c:v>
                </c:pt>
                <c:pt idx="2">
                  <c:v>Sem3</c:v>
                </c:pt>
                <c:pt idx="3">
                  <c:v>Sem4</c:v>
                </c:pt>
                <c:pt idx="4">
                  <c:v>Sem5</c:v>
                </c:pt>
                <c:pt idx="5">
                  <c:v>Sem6</c:v>
                </c:pt>
                <c:pt idx="6">
                  <c:v>Sem7</c:v>
                </c:pt>
                <c:pt idx="7">
                  <c:v>Sem8</c:v>
                </c:pt>
                <c:pt idx="8">
                  <c:v>Sem9</c:v>
                </c:pt>
                <c:pt idx="9">
                  <c:v>Sem10</c:v>
                </c:pt>
                <c:pt idx="10">
                  <c:v>Sem11</c:v>
                </c:pt>
                <c:pt idx="11">
                  <c:v>Sem12</c:v>
                </c:pt>
                <c:pt idx="12">
                  <c:v>Sem13</c:v>
                </c:pt>
                <c:pt idx="13">
                  <c:v>Cumul</c:v>
                </c:pt>
              </c:strCache>
            </c:strRef>
          </c:cat>
          <c:val>
            <c:numRef>
              <c:f>'Ladder - old'!$C$4:$C$17</c:f>
              <c:numCache>
                <c:formatCode>General</c:formatCode>
                <c:ptCount val="14"/>
                <c:pt idx="1">
                  <c:v>5.2</c:v>
                </c:pt>
                <c:pt idx="2">
                  <c:v>9.3000000000000007</c:v>
                </c:pt>
                <c:pt idx="3">
                  <c:v>12.4</c:v>
                </c:pt>
                <c:pt idx="4">
                  <c:v>14.8</c:v>
                </c:pt>
                <c:pt idx="5">
                  <c:v>16.400000000000002</c:v>
                </c:pt>
                <c:pt idx="6">
                  <c:v>17.700000000000003</c:v>
                </c:pt>
                <c:pt idx="7">
                  <c:v>18.600000000000001</c:v>
                </c:pt>
                <c:pt idx="8">
                  <c:v>19.3</c:v>
                </c:pt>
                <c:pt idx="9">
                  <c:v>20.3</c:v>
                </c:pt>
                <c:pt idx="10">
                  <c:v>20.8</c:v>
                </c:pt>
                <c:pt idx="11">
                  <c:v>21</c:v>
                </c:pt>
                <c:pt idx="12">
                  <c:v>21.5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71-46EF-A40E-41FFF08A34E8}"/>
            </c:ext>
          </c:extLst>
        </c:ser>
        <c:ser>
          <c:idx val="0"/>
          <c:order val="1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3"/>
            <c:invertIfNegative val="0"/>
            <c:bubble3D val="0"/>
            <c:spPr>
              <a:solidFill>
                <a:srgbClr val="0000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C271-46EF-A40E-41FFF08A34E8}"/>
              </c:ext>
            </c:extLst>
          </c:dPt>
          <c:dLbls>
            <c:dLbl>
              <c:idx val="0"/>
              <c:layout>
                <c:manualLayout>
                  <c:x val="4.1505980854689706E-3"/>
                  <c:y val="-0.13399070702579163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1" i="0" u="none" strike="noStrike" baseline="0">
                      <a:solidFill>
                        <a:srgbClr val="0000FF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271-46EF-A40E-41FFF08A34E8}"/>
                </c:ext>
              </c:extLst>
            </c:dLbl>
            <c:dLbl>
              <c:idx val="1"/>
              <c:layout>
                <c:manualLayout>
                  <c:x val="2.3612184176351747E-3"/>
                  <c:y val="-0.14522699154603391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1" i="0" u="none" strike="noStrike" baseline="0">
                      <a:solidFill>
                        <a:srgbClr val="0000FF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271-46EF-A40E-41FFF08A34E8}"/>
                </c:ext>
              </c:extLst>
            </c:dLbl>
            <c:dLbl>
              <c:idx val="2"/>
              <c:layout>
                <c:manualLayout>
                  <c:x val="4.7472040942690419E-3"/>
                  <c:y val="-0.14380892614327428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1" i="0" u="none" strike="noStrike" baseline="0">
                      <a:solidFill>
                        <a:srgbClr val="0000FF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271-46EF-A40E-41FFF08A34E8}"/>
                </c:ext>
              </c:extLst>
            </c:dLbl>
            <c:dLbl>
              <c:idx val="3"/>
              <c:layout>
                <c:manualLayout>
                  <c:x val="-3.305442769549416E-3"/>
                  <c:y val="-0.11071810784866704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1" i="0" u="none" strike="noStrike" baseline="0">
                      <a:solidFill>
                        <a:srgbClr val="0000FF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271-46EF-A40E-41FFF08A34E8}"/>
                </c:ext>
              </c:extLst>
            </c:dLbl>
            <c:dLbl>
              <c:idx val="4"/>
              <c:layout>
                <c:manualLayout>
                  <c:x val="1.1682255793182272E-3"/>
                  <c:y val="-9.3263643101945293E-2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1" i="0" u="none" strike="noStrike" baseline="0">
                      <a:solidFill>
                        <a:srgbClr val="0000FF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271-46EF-A40E-41FFF08A34E8}"/>
                </c:ext>
              </c:extLst>
            </c:dLbl>
            <c:dLbl>
              <c:idx val="5"/>
              <c:layout>
                <c:manualLayout>
                  <c:x val="1.4665285837183184E-3"/>
                  <c:y val="-9.5154452103925841E-2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1" i="0" u="none" strike="noStrike" baseline="0">
                      <a:solidFill>
                        <a:srgbClr val="0000FF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271-46EF-A40E-41FFF08A34E8}"/>
                </c:ext>
              </c:extLst>
            </c:dLbl>
            <c:dLbl>
              <c:idx val="6"/>
              <c:layout>
                <c:manualLayout>
                  <c:x val="-3.2285108411550523E-4"/>
                  <c:y val="-7.9190750563108231E-2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1" i="0" u="none" strike="noStrike" baseline="0">
                      <a:solidFill>
                        <a:srgbClr val="0000FF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271-46EF-A40E-41FFF08A34E8}"/>
                </c:ext>
              </c:extLst>
            </c:dLbl>
            <c:dLbl>
              <c:idx val="7"/>
              <c:layout>
                <c:manualLayout>
                  <c:x val="4.1505980854689151E-3"/>
                  <c:y val="-8.4935979311585225E-2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1" i="0" u="none" strike="noStrike" baseline="0">
                      <a:solidFill>
                        <a:srgbClr val="0000FF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271-46EF-A40E-41FFF08A34E8}"/>
                </c:ext>
              </c:extLst>
            </c:dLbl>
            <c:dLbl>
              <c:idx val="8"/>
              <c:layout>
                <c:manualLayout>
                  <c:x val="4.4489010898688397E-3"/>
                  <c:y val="-7.5699550498040391E-2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1" i="0" u="none" strike="noStrike" baseline="0">
                      <a:solidFill>
                        <a:srgbClr val="0000FF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271-46EF-A40E-41FFF08A34E8}"/>
                </c:ext>
              </c:extLst>
            </c:dLbl>
            <c:dLbl>
              <c:idx val="9"/>
              <c:layout>
                <c:manualLayout>
                  <c:x val="5.7183874980137883E-4"/>
                  <c:y val="-7.8245055485884757E-2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1" i="0" u="none" strike="noStrike" baseline="0">
                      <a:solidFill>
                        <a:srgbClr val="0000FF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271-46EF-A40E-41FFF08A34E8}"/>
                </c:ext>
              </c:extLst>
            </c:dLbl>
            <c:dLbl>
              <c:idx val="10"/>
              <c:layout>
                <c:manualLayout>
                  <c:x val="2.9576052471520509E-3"/>
                  <c:y val="-6.8826778225087815E-2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1" i="0" u="none" strike="noStrike" baseline="0">
                      <a:solidFill>
                        <a:srgbClr val="0000FF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271-46EF-A40E-41FFF08A34E8}"/>
                </c:ext>
              </c:extLst>
            </c:dLbl>
            <c:dLbl>
              <c:idx val="11"/>
              <c:layout>
                <c:manualLayout>
                  <c:x val="3.2559082515519755E-3"/>
                  <c:y val="-6.3953965598223389E-2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1" i="0" u="none" strike="noStrike" baseline="0">
                      <a:solidFill>
                        <a:srgbClr val="0000FF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271-46EF-A40E-41FFF08A34E8}"/>
                </c:ext>
              </c:extLst>
            </c:dLbl>
            <c:dLbl>
              <c:idx val="12"/>
              <c:layout>
                <c:manualLayout>
                  <c:x val="1.4665285837182074E-3"/>
                  <c:y val="-5.7735889311134658E-2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1" i="0" u="none" strike="noStrike" baseline="0">
                      <a:solidFill>
                        <a:srgbClr val="0000FF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271-46EF-A40E-41FFF08A34E8}"/>
                </c:ext>
              </c:extLst>
            </c:dLbl>
            <c:dLbl>
              <c:idx val="13"/>
              <c:layout>
                <c:manualLayout>
                  <c:x val="-2.4802327683987047E-3"/>
                  <c:y val="-0.34246410637608071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1" i="0" u="none" strike="noStrike" baseline="0">
                      <a:solidFill>
                        <a:srgbClr val="0000FF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271-46EF-A40E-41FFF08A34E8}"/>
                </c:ext>
              </c:extLst>
            </c:dLbl>
            <c:numFmt formatCode="0.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1" i="0" u="none" strike="noStrike" baseline="0">
                    <a:solidFill>
                      <a:srgbClr val="0000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'Ladder - old'!$A$4:$A$17</c:f>
              <c:strCache>
                <c:ptCount val="14"/>
                <c:pt idx="0">
                  <c:v>Sem1</c:v>
                </c:pt>
                <c:pt idx="1">
                  <c:v>Sem2</c:v>
                </c:pt>
                <c:pt idx="2">
                  <c:v>Sem3</c:v>
                </c:pt>
                <c:pt idx="3">
                  <c:v>Sem4</c:v>
                </c:pt>
                <c:pt idx="4">
                  <c:v>Sem5</c:v>
                </c:pt>
                <c:pt idx="5">
                  <c:v>Sem6</c:v>
                </c:pt>
                <c:pt idx="6">
                  <c:v>Sem7</c:v>
                </c:pt>
                <c:pt idx="7">
                  <c:v>Sem8</c:v>
                </c:pt>
                <c:pt idx="8">
                  <c:v>Sem9</c:v>
                </c:pt>
                <c:pt idx="9">
                  <c:v>Sem10</c:v>
                </c:pt>
                <c:pt idx="10">
                  <c:v>Sem11</c:v>
                </c:pt>
                <c:pt idx="11">
                  <c:v>Sem12</c:v>
                </c:pt>
                <c:pt idx="12">
                  <c:v>Sem13</c:v>
                </c:pt>
                <c:pt idx="13">
                  <c:v>Cumul</c:v>
                </c:pt>
              </c:strCache>
            </c:strRef>
          </c:cat>
          <c:val>
            <c:numRef>
              <c:f>'Ladder - old'!$B$4:$B$17</c:f>
              <c:numCache>
                <c:formatCode>General</c:formatCode>
                <c:ptCount val="14"/>
                <c:pt idx="0">
                  <c:v>5.2</c:v>
                </c:pt>
                <c:pt idx="1">
                  <c:v>4.0999999999999996</c:v>
                </c:pt>
                <c:pt idx="2">
                  <c:v>3.1</c:v>
                </c:pt>
                <c:pt idx="3">
                  <c:v>2.4</c:v>
                </c:pt>
                <c:pt idx="4">
                  <c:v>1.6</c:v>
                </c:pt>
                <c:pt idx="5">
                  <c:v>1.3</c:v>
                </c:pt>
                <c:pt idx="6">
                  <c:v>0.9</c:v>
                </c:pt>
                <c:pt idx="7">
                  <c:v>0.7</c:v>
                </c:pt>
                <c:pt idx="8">
                  <c:v>1</c:v>
                </c:pt>
                <c:pt idx="9">
                  <c:v>0.5</c:v>
                </c:pt>
                <c:pt idx="10">
                  <c:v>0.2</c:v>
                </c:pt>
                <c:pt idx="11">
                  <c:v>0.5</c:v>
                </c:pt>
                <c:pt idx="12">
                  <c:v>0.3</c:v>
                </c:pt>
                <c:pt idx="13">
                  <c:v>21.8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C271-46EF-A40E-41FFF08A34E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0"/>
        <c:overlap val="100"/>
        <c:axId val="564042480"/>
        <c:axId val="564036208"/>
      </c:barChart>
      <c:scatterChart>
        <c:scatterStyle val="lineMarker"/>
        <c:varyColors val="0"/>
        <c:ser>
          <c:idx val="2"/>
          <c:order val="2"/>
          <c:spPr>
            <a:ln w="19050">
              <a:noFill/>
            </a:ln>
          </c:spPr>
          <c:marker>
            <c:symbol val="none"/>
          </c:marker>
          <c:dLbls>
            <c:delete val="1"/>
          </c:dLbls>
          <c:errBars>
            <c:errDir val="x"/>
            <c:errBarType val="plus"/>
            <c:errValType val="cust"/>
            <c:noEndCap val="1"/>
            <c:plus>
              <c:numLit>
                <c:formatCode>General</c:formatCode>
                <c:ptCount val="1"/>
                <c:pt idx="0">
                  <c:v>1</c:v>
                </c:pt>
              </c:numLit>
            </c:plus>
            <c:spPr>
              <a:ln w="12700">
                <a:solidFill>
                  <a:srgbClr val="000000"/>
                </a:solidFill>
                <a:prstDash val="solid"/>
              </a:ln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c:spPr>
          </c:errBars>
          <c:yVal>
            <c:numRef>
              <c:f>'Ladder - old'!$D$5:$D$17</c:f>
              <c:numCache>
                <c:formatCode>General</c:formatCode>
                <c:ptCount val="13"/>
                <c:pt idx="0">
                  <c:v>5.2</c:v>
                </c:pt>
                <c:pt idx="1">
                  <c:v>9.3000000000000007</c:v>
                </c:pt>
                <c:pt idx="2">
                  <c:v>12.4</c:v>
                </c:pt>
                <c:pt idx="3">
                  <c:v>14.8</c:v>
                </c:pt>
                <c:pt idx="4">
                  <c:v>16.400000000000002</c:v>
                </c:pt>
                <c:pt idx="5">
                  <c:v>17.700000000000003</c:v>
                </c:pt>
                <c:pt idx="6">
                  <c:v>18.600000000000001</c:v>
                </c:pt>
                <c:pt idx="7">
                  <c:v>19.3</c:v>
                </c:pt>
                <c:pt idx="8">
                  <c:v>20.3</c:v>
                </c:pt>
                <c:pt idx="9">
                  <c:v>20.8</c:v>
                </c:pt>
                <c:pt idx="10">
                  <c:v>21</c:v>
                </c:pt>
                <c:pt idx="11">
                  <c:v>21.5</c:v>
                </c:pt>
                <c:pt idx="12">
                  <c:v>21.8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1-C271-46EF-A40E-41FFF08A34E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axId val="564042480"/>
        <c:axId val="564036208"/>
      </c:scatterChart>
      <c:catAx>
        <c:axId val="564042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64036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6403620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5640424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4921259845" footer="0.4921259845"/>
    <c:pageSetup paperSize="9" orientation="landscape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v>invisible</c:v>
          </c:tx>
          <c:spPr>
            <a:noFill/>
            <a:ln>
              <a:noFill/>
            </a:ln>
            <a:effectLst/>
          </c:spPr>
          <c:invertIfNegative val="0"/>
          <c:cat>
            <c:strLit>
              <c:ptCount val="14"/>
              <c:pt idx="0">
                <c:v>Sem1</c:v>
              </c:pt>
              <c:pt idx="1">
                <c:v>Sem2</c:v>
              </c:pt>
              <c:pt idx="2">
                <c:v>Sem3</c:v>
              </c:pt>
              <c:pt idx="3">
                <c:v>Sem4</c:v>
              </c:pt>
              <c:pt idx="4">
                <c:v>Sem5</c:v>
              </c:pt>
              <c:pt idx="5">
                <c:v>Sem6</c:v>
              </c:pt>
              <c:pt idx="6">
                <c:v>Sem7</c:v>
              </c:pt>
              <c:pt idx="7">
                <c:v>Sem8</c:v>
              </c:pt>
              <c:pt idx="8">
                <c:v>Sem9</c:v>
              </c:pt>
              <c:pt idx="9">
                <c:v>Sem10</c:v>
              </c:pt>
              <c:pt idx="10">
                <c:v>Sem11</c:v>
              </c:pt>
              <c:pt idx="11">
                <c:v>Sem12</c:v>
              </c:pt>
              <c:pt idx="12">
                <c:v>Sem13</c:v>
              </c:pt>
              <c:pt idx="13">
                <c:v>Cumul</c:v>
              </c:pt>
            </c:strLit>
          </c:cat>
          <c:val>
            <c:numLit>
              <c:formatCode>General</c:formatCode>
              <c:ptCount val="14"/>
              <c:pt idx="1">
                <c:v>5.2</c:v>
              </c:pt>
              <c:pt idx="2">
                <c:v>9.3000000000000007</c:v>
              </c:pt>
              <c:pt idx="3">
                <c:v>12.4</c:v>
              </c:pt>
              <c:pt idx="4">
                <c:v>14.8</c:v>
              </c:pt>
              <c:pt idx="5">
                <c:v>16.400000000000002</c:v>
              </c:pt>
              <c:pt idx="6">
                <c:v>17.700000000000003</c:v>
              </c:pt>
              <c:pt idx="7">
                <c:v>18.600000000000001</c:v>
              </c:pt>
              <c:pt idx="8">
                <c:v>12.3</c:v>
              </c:pt>
              <c:pt idx="9">
                <c:v>12.3</c:v>
              </c:pt>
              <c:pt idx="10">
                <c:v>12.8</c:v>
              </c:pt>
              <c:pt idx="11">
                <c:v>13</c:v>
              </c:pt>
              <c:pt idx="12">
                <c:v>13.5</c:v>
              </c:pt>
            </c:numLit>
          </c:val>
          <c:extLst>
            <c:ext xmlns:c16="http://schemas.microsoft.com/office/drawing/2014/chart" uri="{C3380CC4-5D6E-409C-BE32-E72D297353CC}">
              <c16:uniqueId val="{00000000-1962-4571-8396-E7E942F11E39}"/>
            </c:ext>
          </c:extLst>
        </c:ser>
        <c:ser>
          <c:idx val="1"/>
          <c:order val="1"/>
          <c:tx>
            <c:v>End</c:v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strLit>
              <c:ptCount val="14"/>
              <c:pt idx="0">
                <c:v>Sem1</c:v>
              </c:pt>
              <c:pt idx="1">
                <c:v>Sem2</c:v>
              </c:pt>
              <c:pt idx="2">
                <c:v>Sem3</c:v>
              </c:pt>
              <c:pt idx="3">
                <c:v>Sem4</c:v>
              </c:pt>
              <c:pt idx="4">
                <c:v>Sem5</c:v>
              </c:pt>
              <c:pt idx="5">
                <c:v>Sem6</c:v>
              </c:pt>
              <c:pt idx="6">
                <c:v>Sem7</c:v>
              </c:pt>
              <c:pt idx="7">
                <c:v>Sem8</c:v>
              </c:pt>
              <c:pt idx="8">
                <c:v>Sem9</c:v>
              </c:pt>
              <c:pt idx="9">
                <c:v>Sem10</c:v>
              </c:pt>
              <c:pt idx="10">
                <c:v>Sem11</c:v>
              </c:pt>
              <c:pt idx="11">
                <c:v>Sem12</c:v>
              </c:pt>
              <c:pt idx="12">
                <c:v>Sem13</c:v>
              </c:pt>
              <c:pt idx="13">
                <c:v>Cumul</c:v>
              </c:pt>
            </c:strLit>
          </c:cat>
          <c:val>
            <c:numLit>
              <c:formatCode>General</c:formatCode>
              <c:ptCount val="14"/>
              <c:pt idx="13">
                <c:v>13.8</c:v>
              </c:pt>
            </c:numLit>
          </c:val>
          <c:extLst>
            <c:ext xmlns:c16="http://schemas.microsoft.com/office/drawing/2014/chart" uri="{C3380CC4-5D6E-409C-BE32-E72D297353CC}">
              <c16:uniqueId val="{00000001-1962-4571-8396-E7E942F11E39}"/>
            </c:ext>
          </c:extLst>
        </c:ser>
        <c:ser>
          <c:idx val="2"/>
          <c:order val="2"/>
          <c:tx>
            <c:v>plus</c:v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strLit>
              <c:ptCount val="14"/>
              <c:pt idx="0">
                <c:v>Sem1</c:v>
              </c:pt>
              <c:pt idx="1">
                <c:v>Sem2</c:v>
              </c:pt>
              <c:pt idx="2">
                <c:v>Sem3</c:v>
              </c:pt>
              <c:pt idx="3">
                <c:v>Sem4</c:v>
              </c:pt>
              <c:pt idx="4">
                <c:v>Sem5</c:v>
              </c:pt>
              <c:pt idx="5">
                <c:v>Sem6</c:v>
              </c:pt>
              <c:pt idx="6">
                <c:v>Sem7</c:v>
              </c:pt>
              <c:pt idx="7">
                <c:v>Sem8</c:v>
              </c:pt>
              <c:pt idx="8">
                <c:v>Sem9</c:v>
              </c:pt>
              <c:pt idx="9">
                <c:v>Sem10</c:v>
              </c:pt>
              <c:pt idx="10">
                <c:v>Sem11</c:v>
              </c:pt>
              <c:pt idx="11">
                <c:v>Sem12</c:v>
              </c:pt>
              <c:pt idx="12">
                <c:v>Sem13</c:v>
              </c:pt>
              <c:pt idx="13">
                <c:v>Cumul</c:v>
              </c:pt>
            </c:strLit>
          </c:cat>
          <c:val>
            <c:numLit>
              <c:formatCode>General</c:formatCode>
              <c:ptCount val="14"/>
              <c:pt idx="1">
                <c:v>4.0999999999999996</c:v>
              </c:pt>
              <c:pt idx="2">
                <c:v>3.1</c:v>
              </c:pt>
              <c:pt idx="3">
                <c:v>2.4</c:v>
              </c:pt>
              <c:pt idx="4">
                <c:v>1.6</c:v>
              </c:pt>
              <c:pt idx="5">
                <c:v>1.3</c:v>
              </c:pt>
              <c:pt idx="6">
                <c:v>0.9</c:v>
              </c:pt>
              <c:pt idx="7">
                <c:v>0.7</c:v>
              </c:pt>
              <c:pt idx="9">
                <c:v>0.5</c:v>
              </c:pt>
              <c:pt idx="10">
                <c:v>0.2</c:v>
              </c:pt>
              <c:pt idx="11">
                <c:v>0.5</c:v>
              </c:pt>
              <c:pt idx="12">
                <c:v>0.3</c:v>
              </c:pt>
            </c:numLit>
          </c:val>
          <c:extLst>
            <c:ext xmlns:c16="http://schemas.microsoft.com/office/drawing/2014/chart" uri="{C3380CC4-5D6E-409C-BE32-E72D297353CC}">
              <c16:uniqueId val="{00000002-1962-4571-8396-E7E942F11E39}"/>
            </c:ext>
          </c:extLst>
        </c:ser>
        <c:ser>
          <c:idx val="3"/>
          <c:order val="3"/>
          <c:tx>
            <c:v>minus</c:v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cat>
            <c:strLit>
              <c:ptCount val="14"/>
              <c:pt idx="0">
                <c:v>Sem1</c:v>
              </c:pt>
              <c:pt idx="1">
                <c:v>Sem2</c:v>
              </c:pt>
              <c:pt idx="2">
                <c:v>Sem3</c:v>
              </c:pt>
              <c:pt idx="3">
                <c:v>Sem4</c:v>
              </c:pt>
              <c:pt idx="4">
                <c:v>Sem5</c:v>
              </c:pt>
              <c:pt idx="5">
                <c:v>Sem6</c:v>
              </c:pt>
              <c:pt idx="6">
                <c:v>Sem7</c:v>
              </c:pt>
              <c:pt idx="7">
                <c:v>Sem8</c:v>
              </c:pt>
              <c:pt idx="8">
                <c:v>Sem9</c:v>
              </c:pt>
              <c:pt idx="9">
                <c:v>Sem10</c:v>
              </c:pt>
              <c:pt idx="10">
                <c:v>Sem11</c:v>
              </c:pt>
              <c:pt idx="11">
                <c:v>Sem12</c:v>
              </c:pt>
              <c:pt idx="12">
                <c:v>Sem13</c:v>
              </c:pt>
              <c:pt idx="13">
                <c:v>Cumul</c:v>
              </c:pt>
            </c:strLit>
          </c:cat>
          <c:val>
            <c:numLit>
              <c:formatCode>General</c:formatCode>
              <c:ptCount val="14"/>
              <c:pt idx="8">
                <c:v>7</c:v>
              </c:pt>
            </c:numLit>
          </c:val>
          <c:extLst>
            <c:ext xmlns:c16="http://schemas.microsoft.com/office/drawing/2014/chart" uri="{C3380CC4-5D6E-409C-BE32-E72D297353CC}">
              <c16:uniqueId val="{00000003-1962-4571-8396-E7E942F11E39}"/>
            </c:ext>
          </c:extLst>
        </c:ser>
        <c:ser>
          <c:idx val="4"/>
          <c:order val="4"/>
          <c:tx>
            <c:v>Start</c:v>
          </c:tx>
          <c:spPr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strLit>
              <c:ptCount val="14"/>
              <c:pt idx="0">
                <c:v>Sem1</c:v>
              </c:pt>
              <c:pt idx="1">
                <c:v>Sem2</c:v>
              </c:pt>
              <c:pt idx="2">
                <c:v>Sem3</c:v>
              </c:pt>
              <c:pt idx="3">
                <c:v>Sem4</c:v>
              </c:pt>
              <c:pt idx="4">
                <c:v>Sem5</c:v>
              </c:pt>
              <c:pt idx="5">
                <c:v>Sem6</c:v>
              </c:pt>
              <c:pt idx="6">
                <c:v>Sem7</c:v>
              </c:pt>
              <c:pt idx="7">
                <c:v>Sem8</c:v>
              </c:pt>
              <c:pt idx="8">
                <c:v>Sem9</c:v>
              </c:pt>
              <c:pt idx="9">
                <c:v>Sem10</c:v>
              </c:pt>
              <c:pt idx="10">
                <c:v>Sem11</c:v>
              </c:pt>
              <c:pt idx="11">
                <c:v>Sem12</c:v>
              </c:pt>
              <c:pt idx="12">
                <c:v>Sem13</c:v>
              </c:pt>
              <c:pt idx="13">
                <c:v>Cumul</c:v>
              </c:pt>
            </c:strLit>
          </c:cat>
          <c:val>
            <c:numLit>
              <c:formatCode>General</c:formatCode>
              <c:ptCount val="14"/>
              <c:pt idx="0">
                <c:v>5.2</c:v>
              </c:pt>
            </c:numLit>
          </c:val>
          <c:extLst>
            <c:ext xmlns:c16="http://schemas.microsoft.com/office/drawing/2014/chart" uri="{C3380CC4-5D6E-409C-BE32-E72D297353CC}">
              <c16:uniqueId val="{00000004-1962-4571-8396-E7E942F11E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100"/>
        <c:axId val="522336072"/>
        <c:axId val="522336400"/>
      </c:barChart>
      <c:catAx>
        <c:axId val="5223360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2336400"/>
        <c:crosses val="autoZero"/>
        <c:auto val="1"/>
        <c:lblAlgn val="ctr"/>
        <c:lblOffset val="100"/>
        <c:noMultiLvlLbl val="0"/>
      </c:catAx>
      <c:valAx>
        <c:axId val="5223364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23360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ubbleChart>
        <c:varyColors val="0"/>
        <c:ser>
          <c:idx val="1"/>
          <c:order val="0"/>
          <c:tx>
            <c:strRef>
              <c:f>'Bubble vb'!$A$4</c:f>
              <c:strCache>
                <c:ptCount val="1"/>
                <c:pt idx="0">
                  <c:v>Firma1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xVal>
            <c:numRef>
              <c:f>'Bubble vb'!$C$4</c:f>
              <c:numCache>
                <c:formatCode>0.00%</c:formatCode>
                <c:ptCount val="1"/>
                <c:pt idx="0">
                  <c:v>0.30285895910261129</c:v>
                </c:pt>
              </c:numCache>
            </c:numRef>
          </c:xVal>
          <c:yVal>
            <c:numRef>
              <c:f>'Bubble vb'!$B$4</c:f>
              <c:numCache>
                <c:formatCode>_-* #,##0\ "€"_-;\-* #,##0\ "€"_-;_-* "-"??\ "€"_-;_-@_-</c:formatCode>
                <c:ptCount val="1"/>
                <c:pt idx="0">
                  <c:v>239956.66</c:v>
                </c:pt>
              </c:numCache>
            </c:numRef>
          </c:yVal>
          <c:bubbleSize>
            <c:numRef>
              <c:f>'Bubble vb'!$D$4</c:f>
              <c:numCache>
                <c:formatCode>_-* #,##0\ "€"_-;\-* #,##0\ "€"_-;_-* "-"??\ "€"_-;_-@_-</c:formatCode>
                <c:ptCount val="1"/>
                <c:pt idx="0">
                  <c:v>72673.024277339209</c:v>
                </c:pt>
              </c:numCache>
            </c:numRef>
          </c:bubbleSize>
          <c:bubble3D val="0"/>
          <c:extLst>
            <c:ext xmlns:c16="http://schemas.microsoft.com/office/drawing/2014/chart" uri="{C3380CC4-5D6E-409C-BE32-E72D297353CC}">
              <c16:uniqueId val="{00000000-A29C-4C37-801B-0CAB092F1D54}"/>
            </c:ext>
          </c:extLst>
        </c:ser>
        <c:ser>
          <c:idx val="0"/>
          <c:order val="1"/>
          <c:tx>
            <c:strRef>
              <c:f>'Bubble vb'!$A$5</c:f>
              <c:strCache>
                <c:ptCount val="1"/>
                <c:pt idx="0">
                  <c:v>Firma2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xVal>
            <c:numRef>
              <c:f>'Bubble vb'!$C$5</c:f>
              <c:numCache>
                <c:formatCode>0.00%</c:formatCode>
                <c:ptCount val="1"/>
                <c:pt idx="0">
                  <c:v>0.43152698048220434</c:v>
                </c:pt>
              </c:numCache>
            </c:numRef>
          </c:xVal>
          <c:yVal>
            <c:numRef>
              <c:f>'Bubble vb'!$B$5</c:f>
              <c:numCache>
                <c:formatCode>_-* #,##0\ "€"_-;\-* #,##0\ "€"_-;_-* "-"??\ "€"_-;_-@_-</c:formatCode>
                <c:ptCount val="1"/>
                <c:pt idx="0">
                  <c:v>130650</c:v>
                </c:pt>
              </c:numCache>
            </c:numRef>
          </c:yVal>
          <c:bubbleSize>
            <c:numRef>
              <c:f>'Bubble vb'!$D$5</c:f>
              <c:numCache>
                <c:formatCode>_-* #,##0\ "€"_-;\-* #,##0\ "€"_-;_-* "-"??\ "€"_-;_-@_-</c:formatCode>
                <c:ptCount val="1"/>
                <c:pt idx="0">
                  <c:v>56379</c:v>
                </c:pt>
              </c:numCache>
            </c:numRef>
          </c:bubbleSize>
          <c:bubble3D val="0"/>
          <c:extLst>
            <c:ext xmlns:c16="http://schemas.microsoft.com/office/drawing/2014/chart" uri="{C3380CC4-5D6E-409C-BE32-E72D297353CC}">
              <c16:uniqueId val="{00000001-A29C-4C37-801B-0CAB092F1D54}"/>
            </c:ext>
          </c:extLst>
        </c:ser>
        <c:ser>
          <c:idx val="2"/>
          <c:order val="2"/>
          <c:tx>
            <c:strRef>
              <c:f>'Bubble vb'!$A$6</c:f>
              <c:strCache>
                <c:ptCount val="1"/>
                <c:pt idx="0">
                  <c:v>Firma3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xVal>
            <c:numRef>
              <c:f>'Bubble vb'!$C$6</c:f>
              <c:numCache>
                <c:formatCode>0.00%</c:formatCode>
                <c:ptCount val="1"/>
                <c:pt idx="0">
                  <c:v>0.2615421513370908</c:v>
                </c:pt>
              </c:numCache>
            </c:numRef>
          </c:xVal>
          <c:yVal>
            <c:numRef>
              <c:f>'Bubble vb'!$B$6</c:f>
              <c:numCache>
                <c:formatCode>_-* #,##0\ "€"_-;\-* #,##0\ "€"_-;_-* "-"??\ "€"_-;_-@_-</c:formatCode>
                <c:ptCount val="1"/>
                <c:pt idx="0">
                  <c:v>91729</c:v>
                </c:pt>
              </c:numCache>
            </c:numRef>
          </c:yVal>
          <c:bubbleSize>
            <c:numRef>
              <c:f>'Bubble vb'!$D$6</c:f>
              <c:numCache>
                <c:formatCode>_-* #,##0\ "€"_-;\-* #,##0\ "€"_-;_-* "-"??\ "€"_-;_-@_-</c:formatCode>
                <c:ptCount val="1"/>
                <c:pt idx="0">
                  <c:v>23991</c:v>
                </c:pt>
              </c:numCache>
            </c:numRef>
          </c:bubbleSize>
          <c:bubble3D val="0"/>
          <c:extLst>
            <c:ext xmlns:c16="http://schemas.microsoft.com/office/drawing/2014/chart" uri="{C3380CC4-5D6E-409C-BE32-E72D297353CC}">
              <c16:uniqueId val="{00000002-A29C-4C37-801B-0CAB092F1D54}"/>
            </c:ext>
          </c:extLst>
        </c:ser>
        <c:ser>
          <c:idx val="3"/>
          <c:order val="3"/>
          <c:tx>
            <c:strRef>
              <c:f>'Bubble vb'!$A$7</c:f>
              <c:strCache>
                <c:ptCount val="1"/>
                <c:pt idx="0">
                  <c:v>Firma4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xVal>
            <c:numRef>
              <c:f>'Bubble vb'!$C$7</c:f>
              <c:numCache>
                <c:formatCode>0.00%</c:formatCode>
                <c:ptCount val="1"/>
                <c:pt idx="0">
                  <c:v>0.31710245701709866</c:v>
                </c:pt>
              </c:numCache>
            </c:numRef>
          </c:xVal>
          <c:yVal>
            <c:numRef>
              <c:f>'Bubble vb'!$B$7</c:f>
              <c:numCache>
                <c:formatCode>_-* #,##0\ "€"_-;\-* #,##0\ "€"_-;_-* "-"??\ "€"_-;_-@_-</c:formatCode>
                <c:ptCount val="1"/>
                <c:pt idx="0">
                  <c:v>73139</c:v>
                </c:pt>
              </c:numCache>
            </c:numRef>
          </c:yVal>
          <c:bubbleSize>
            <c:numRef>
              <c:f>'Bubble vb'!$D$7</c:f>
              <c:numCache>
                <c:formatCode>_-* #,##0\ "€"_-;\-* #,##0\ "€"_-;_-* "-"??\ "€"_-;_-@_-</c:formatCode>
                <c:ptCount val="1"/>
                <c:pt idx="0">
                  <c:v>23192.556603773581</c:v>
                </c:pt>
              </c:numCache>
            </c:numRef>
          </c:bubbleSize>
          <c:bubble3D val="0"/>
          <c:extLst>
            <c:ext xmlns:c16="http://schemas.microsoft.com/office/drawing/2014/chart" uri="{C3380CC4-5D6E-409C-BE32-E72D297353CC}">
              <c16:uniqueId val="{00000003-A29C-4C37-801B-0CAB092F1D54}"/>
            </c:ext>
          </c:extLst>
        </c:ser>
        <c:ser>
          <c:idx val="4"/>
          <c:order val="4"/>
          <c:tx>
            <c:strRef>
              <c:f>'Bubble vb'!$A$8</c:f>
              <c:strCache>
                <c:ptCount val="1"/>
                <c:pt idx="0">
                  <c:v>Firma5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xVal>
            <c:numRef>
              <c:f>'Bubble vb'!$C$8</c:f>
              <c:numCache>
                <c:formatCode>0.00%</c:formatCode>
                <c:ptCount val="1"/>
                <c:pt idx="0">
                  <c:v>4.2794713102558612E-2</c:v>
                </c:pt>
              </c:numCache>
            </c:numRef>
          </c:xVal>
          <c:yVal>
            <c:numRef>
              <c:f>'Bubble vb'!$B$8</c:f>
              <c:numCache>
                <c:formatCode>_-* #,##0\ "€"_-;\-* #,##0\ "€"_-;_-* "-"??\ "€"_-;_-@_-</c:formatCode>
                <c:ptCount val="1"/>
                <c:pt idx="0">
                  <c:v>54549</c:v>
                </c:pt>
              </c:numCache>
            </c:numRef>
          </c:yVal>
          <c:bubbleSize>
            <c:numRef>
              <c:f>'Bubble vb'!$D$8</c:f>
              <c:numCache>
                <c:formatCode>_-* #,##0\ "€"_-;\-* #,##0\ "€"_-;_-* "-"??\ "€"_-;_-@_-</c:formatCode>
                <c:ptCount val="1"/>
                <c:pt idx="0">
                  <c:v>2334.4088050314699</c:v>
                </c:pt>
              </c:numCache>
            </c:numRef>
          </c:bubbleSize>
          <c:bubble3D val="0"/>
          <c:extLst>
            <c:ext xmlns:c16="http://schemas.microsoft.com/office/drawing/2014/chart" uri="{C3380CC4-5D6E-409C-BE32-E72D297353CC}">
              <c16:uniqueId val="{00000001-723D-45DA-B448-1129225175F7}"/>
            </c:ext>
          </c:extLst>
        </c:ser>
        <c:ser>
          <c:idx val="5"/>
          <c:order val="5"/>
          <c:tx>
            <c:strRef>
              <c:f>'Bubble vb'!$A$9</c:f>
              <c:strCache>
                <c:ptCount val="1"/>
                <c:pt idx="0">
                  <c:v>Firma6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xVal>
            <c:numRef>
              <c:f>'Bubble vb'!$C$9</c:f>
              <c:numCache>
                <c:formatCode>0.00%</c:formatCode>
                <c:ptCount val="1"/>
                <c:pt idx="0">
                  <c:v>0.42433918888405409</c:v>
                </c:pt>
              </c:numCache>
            </c:numRef>
          </c:xVal>
          <c:yVal>
            <c:numRef>
              <c:f>'Bubble vb'!$B$9</c:f>
              <c:numCache>
                <c:formatCode>_-* #,##0\ "€"_-;\-* #,##0\ "€"_-;_-* "-"??\ "€"_-;_-@_-</c:formatCode>
                <c:ptCount val="1"/>
                <c:pt idx="0">
                  <c:v>35959</c:v>
                </c:pt>
              </c:numCache>
            </c:numRef>
          </c:yVal>
          <c:bubbleSize>
            <c:numRef>
              <c:f>'Bubble vb'!$D$9</c:f>
              <c:numCache>
                <c:formatCode>_-* #,##0\ "€"_-;\-* #,##0\ "€"_-;_-* "-"??\ "€"_-;_-@_-</c:formatCode>
                <c:ptCount val="1"/>
                <c:pt idx="0">
                  <c:v>15258.8128930817</c:v>
                </c:pt>
              </c:numCache>
            </c:numRef>
          </c:bubbleSize>
          <c:bubble3D val="0"/>
          <c:extLst>
            <c:ext xmlns:c16="http://schemas.microsoft.com/office/drawing/2014/chart" uri="{C3380CC4-5D6E-409C-BE32-E72D297353CC}">
              <c16:uniqueId val="{00000002-723D-45DA-B448-1129225175F7}"/>
            </c:ext>
          </c:extLst>
        </c:ser>
        <c:ser>
          <c:idx val="6"/>
          <c:order val="6"/>
          <c:tx>
            <c:strRef>
              <c:f>'Bubble vb'!$A$10</c:f>
              <c:strCache>
                <c:ptCount val="1"/>
                <c:pt idx="0">
                  <c:v>Firma7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xVal>
            <c:numRef>
              <c:f>'Bubble vb'!$C$10</c:f>
              <c:numCache>
                <c:formatCode>0.00%</c:formatCode>
                <c:ptCount val="1"/>
                <c:pt idx="0">
                  <c:v>0.61218920320693626</c:v>
                </c:pt>
              </c:numCache>
            </c:numRef>
          </c:xVal>
          <c:yVal>
            <c:numRef>
              <c:f>'Bubble vb'!$B$10</c:f>
              <c:numCache>
                <c:formatCode>_-* #,##0\ "€"_-;\-* #,##0\ "€"_-;_-* "-"??\ "€"_-;_-@_-</c:formatCode>
                <c:ptCount val="1"/>
                <c:pt idx="0">
                  <c:v>117369</c:v>
                </c:pt>
              </c:numCache>
            </c:numRef>
          </c:yVal>
          <c:bubbleSize>
            <c:numRef>
              <c:f>'Bubble vb'!$D$10</c:f>
              <c:numCache>
                <c:formatCode>_-* #,##0\ "€"_-;\-* #,##0\ "€"_-;_-* "-"??\ "€"_-;_-@_-</c:formatCode>
                <c:ptCount val="1"/>
                <c:pt idx="0">
                  <c:v>71852.034591194897</c:v>
                </c:pt>
              </c:numCache>
            </c:numRef>
          </c:bubbleSize>
          <c:bubble3D val="0"/>
          <c:extLst>
            <c:ext xmlns:c16="http://schemas.microsoft.com/office/drawing/2014/chart" uri="{C3380CC4-5D6E-409C-BE32-E72D297353CC}">
              <c16:uniqueId val="{00000003-723D-45DA-B448-1129225175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bubbleScale val="100"/>
        <c:showNegBubbles val="0"/>
        <c:axId val="214274816"/>
        <c:axId val="214276352"/>
      </c:bubbleChart>
      <c:valAx>
        <c:axId val="214274816"/>
        <c:scaling>
          <c:orientation val="minMax"/>
          <c:min val="0"/>
        </c:scaling>
        <c:delete val="0"/>
        <c:axPos val="b"/>
        <c:numFmt formatCode="0.00%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tx1">
                <a:tint val="75000"/>
                <a:shade val="80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4276352"/>
        <c:crosses val="autoZero"/>
        <c:crossBetween val="midCat"/>
      </c:valAx>
      <c:valAx>
        <c:axId val="21427635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tint val="75000"/>
                  <a:shade val="80000"/>
                </a:schemeClr>
              </a:solidFill>
              <a:prstDash val="solid"/>
              <a:round/>
            </a:ln>
            <a:effectLst/>
          </c:spPr>
        </c:majorGridlines>
        <c:numFmt formatCode="&quot;€&quot;\ #,##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80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4274816"/>
        <c:crosses val="autoZero"/>
        <c:crossBetween val="midCat"/>
        <c:dispUnits>
          <c:builtInUnit val="thousand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</c:dispUnitsLbl>
        </c:dispUnits>
      </c:valAx>
      <c:spPr>
        <a:solidFill>
          <a:schemeClr val="bg1"/>
        </a:solidFill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tint val="75000"/>
          <a:shade val="80000"/>
        </a:schemeClr>
      </a:solidFill>
      <a:prstDash val="solid"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956217482379091"/>
          <c:y val="7.3748352884460869E-2"/>
          <c:w val="0.78148864086602521"/>
          <c:h val="0.75976067277304626"/>
        </c:manualLayout>
      </c:layout>
      <c:bubbleChart>
        <c:varyColors val="0"/>
        <c:ser>
          <c:idx val="0"/>
          <c:order val="0"/>
          <c:tx>
            <c:strRef>
              <c:f>'Doc Distributie'!$I$5</c:f>
              <c:strCache>
                <c:ptCount val="1"/>
                <c:pt idx="0">
                  <c:v>Own docs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300" b="1">
                    <a:solidFill>
                      <a:schemeClr val="bg1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'Doc Distributie'!$G$6:$G$11</c:f>
              <c:numCache>
                <c:formatCode>General</c:formatCode>
                <c:ptCount val="6"/>
                <c:pt idx="0">
                  <c:v>0.4</c:v>
                </c:pt>
                <c:pt idx="1">
                  <c:v>1.3</c:v>
                </c:pt>
                <c:pt idx="2">
                  <c:v>1.4</c:v>
                </c:pt>
                <c:pt idx="3">
                  <c:v>2.4</c:v>
                </c:pt>
                <c:pt idx="4">
                  <c:v>3.3</c:v>
                </c:pt>
                <c:pt idx="5">
                  <c:v>2.4</c:v>
                </c:pt>
              </c:numCache>
            </c:numRef>
          </c:xVal>
          <c:yVal>
            <c:numRef>
              <c:f>'Doc Distributie'!$H$6:$H$11</c:f>
              <c:numCache>
                <c:formatCode>General</c:formatCode>
                <c:ptCount val="6"/>
                <c:pt idx="0">
                  <c:v>0.75</c:v>
                </c:pt>
                <c:pt idx="1">
                  <c:v>1.7</c:v>
                </c:pt>
                <c:pt idx="2">
                  <c:v>0.75</c:v>
                </c:pt>
                <c:pt idx="3">
                  <c:v>0.8</c:v>
                </c:pt>
                <c:pt idx="4">
                  <c:v>0.8</c:v>
                </c:pt>
                <c:pt idx="5">
                  <c:v>2.7</c:v>
                </c:pt>
              </c:numCache>
            </c:numRef>
          </c:yVal>
          <c:bubbleSize>
            <c:numRef>
              <c:f>'Doc Distributie'!$I$6:$I$11</c:f>
              <c:numCache>
                <c:formatCode>General</c:formatCode>
                <c:ptCount val="6"/>
                <c:pt idx="0">
                  <c:v>21</c:v>
                </c:pt>
                <c:pt idx="1">
                  <c:v>18</c:v>
                </c:pt>
                <c:pt idx="2">
                  <c:v>17</c:v>
                </c:pt>
                <c:pt idx="3">
                  <c:v>15</c:v>
                </c:pt>
                <c:pt idx="4">
                  <c:v>10</c:v>
                </c:pt>
                <c:pt idx="5">
                  <c:v>5</c:v>
                </c:pt>
              </c:numCache>
            </c:numRef>
          </c:bubbleSize>
          <c:bubble3D val="0"/>
          <c:extLst>
            <c:ext xmlns:c16="http://schemas.microsoft.com/office/drawing/2014/chart" uri="{C3380CC4-5D6E-409C-BE32-E72D297353CC}">
              <c16:uniqueId val="{00000000-AC27-42B2-B820-F4AE6827DFE8}"/>
            </c:ext>
          </c:extLst>
        </c:ser>
        <c:ser>
          <c:idx val="1"/>
          <c:order val="1"/>
          <c:tx>
            <c:strRef>
              <c:f>'Doc Distributie'!$I$13</c:f>
              <c:strCache>
                <c:ptCount val="1"/>
                <c:pt idx="0">
                  <c:v>Competitor docs</c:v>
                </c:pt>
              </c:strCache>
            </c:strRef>
          </c:tx>
          <c:spPr>
            <a:ln w="25400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300" b="1">
                    <a:solidFill>
                      <a:schemeClr val="bg1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'Doc Distributie'!$G$14:$G$19</c:f>
              <c:numCache>
                <c:formatCode>General</c:formatCode>
                <c:ptCount val="6"/>
                <c:pt idx="0">
                  <c:v>0.8</c:v>
                </c:pt>
                <c:pt idx="1">
                  <c:v>0.5</c:v>
                </c:pt>
                <c:pt idx="2">
                  <c:v>2.4</c:v>
                </c:pt>
                <c:pt idx="3">
                  <c:v>2.6</c:v>
                </c:pt>
                <c:pt idx="4">
                  <c:v>3.3</c:v>
                </c:pt>
                <c:pt idx="5">
                  <c:v>4.7</c:v>
                </c:pt>
              </c:numCache>
            </c:numRef>
          </c:xVal>
          <c:yVal>
            <c:numRef>
              <c:f>'Doc Distributie'!$H$14:$H$19</c:f>
              <c:numCache>
                <c:formatCode>General</c:formatCode>
                <c:ptCount val="6"/>
                <c:pt idx="0">
                  <c:v>0.5</c:v>
                </c:pt>
                <c:pt idx="1">
                  <c:v>1.6</c:v>
                </c:pt>
                <c:pt idx="2">
                  <c:v>1.6</c:v>
                </c:pt>
                <c:pt idx="3">
                  <c:v>2.4</c:v>
                </c:pt>
                <c:pt idx="4">
                  <c:v>1.7</c:v>
                </c:pt>
                <c:pt idx="5">
                  <c:v>0.5</c:v>
                </c:pt>
              </c:numCache>
            </c:numRef>
          </c:yVal>
          <c:bubbleSize>
            <c:numRef>
              <c:f>'Doc Distributie'!$I$14:$I$19</c:f>
              <c:numCache>
                <c:formatCode>General</c:formatCode>
                <c:ptCount val="6"/>
                <c:pt idx="0">
                  <c:v>18</c:v>
                </c:pt>
                <c:pt idx="1">
                  <c:v>21</c:v>
                </c:pt>
                <c:pt idx="2">
                  <c:v>18</c:v>
                </c:pt>
                <c:pt idx="3">
                  <c:v>10</c:v>
                </c:pt>
                <c:pt idx="4">
                  <c:v>11</c:v>
                </c:pt>
                <c:pt idx="5">
                  <c:v>5</c:v>
                </c:pt>
              </c:numCache>
            </c:numRef>
          </c:bubbleSize>
          <c:bubble3D val="0"/>
          <c:extLst>
            <c:ext xmlns:c16="http://schemas.microsoft.com/office/drawing/2014/chart" uri="{C3380CC4-5D6E-409C-BE32-E72D297353CC}">
              <c16:uniqueId val="{00000001-AC27-42B2-B820-F4AE6827DFE8}"/>
            </c:ext>
          </c:extLst>
        </c:ser>
        <c:ser>
          <c:idx val="2"/>
          <c:order val="2"/>
          <c:spPr>
            <a:ln w="25400">
              <a:noFill/>
            </a:ln>
          </c:spPr>
          <c:invertIfNegative val="0"/>
          <c:dLbls>
            <c:dLbl>
              <c:idx val="0"/>
              <c:layout>
                <c:manualLayout>
                  <c:x val="-0.14372203486297244"/>
                  <c:y val="3.7471101826557392E-2"/>
                </c:manualLayout>
              </c:layout>
              <c:tx>
                <c:strRef>
                  <c:f>'Doc Distributie'!$B$12</c:f>
                  <c:strCache>
                    <c:ptCount val="1"/>
                    <c:pt idx="0">
                      <c:v>basis product</c:v>
                    </c:pt>
                  </c:strCache>
                </c:strRef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{D1A8C8FF-BE53-4582-8184-629ED8EA5D8C}</c15:txfldGUID>
                      <c15:f>'Doc Distributie'!$B$12</c15:f>
                      <c15:dlblFieldTableCache>
                        <c:ptCount val="1"/>
                        <c:pt idx="0">
                          <c:v>basis product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AC27-42B2-B820-F4AE6827DFE8}"/>
                </c:ext>
              </c:extLst>
            </c:dLbl>
            <c:dLbl>
              <c:idx val="1"/>
              <c:layout>
                <c:manualLayout>
                  <c:x val="-0.13949719417786652"/>
                  <c:y val="3.7471101826557392E-2"/>
                </c:manualLayout>
              </c:layout>
              <c:tx>
                <c:strRef>
                  <c:f>'Doc Distributie'!$B$13</c:f>
                  <c:strCache>
                    <c:ptCount val="1"/>
                    <c:pt idx="0">
                      <c:v>value added</c:v>
                    </c:pt>
                  </c:strCache>
                </c:strRef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{56971FB9-409F-4DCA-A8B9-AB7BCF7F5EAA}</c15:txfldGUID>
                      <c15:f>'Doc Distributie'!$B$13</c15:f>
                      <c15:dlblFieldTableCache>
                        <c:ptCount val="1"/>
                        <c:pt idx="0">
                          <c:v>value added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AC27-42B2-B820-F4AE6827DFE8}"/>
                </c:ext>
              </c:extLst>
            </c:dLbl>
            <c:dLbl>
              <c:idx val="2"/>
              <c:layout>
                <c:manualLayout>
                  <c:x val="-0.12806745855357635"/>
                  <c:y val="3.7471101826557392E-2"/>
                </c:manualLayout>
              </c:layout>
              <c:tx>
                <c:strRef>
                  <c:f>'Doc Distributie'!$B$14</c:f>
                  <c:strCache>
                    <c:ptCount val="1"/>
                    <c:pt idx="0">
                      <c:v>complex</c:v>
                    </c:pt>
                  </c:strCache>
                </c:strRef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{482E54CD-2456-4D8C-8402-16ED8A48AE03}</c15:txfldGUID>
                      <c15:f>'Doc Distributie'!$B$14</c15:f>
                      <c15:dlblFieldTableCache>
                        <c:ptCount val="1"/>
                        <c:pt idx="0">
                          <c:v>complex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AC27-42B2-B820-F4AE6827DFE8}"/>
                </c:ext>
              </c:extLst>
            </c:dLbl>
            <c:dLbl>
              <c:idx val="3"/>
              <c:layout>
                <c:manualLayout>
                  <c:x val="-0.15157299254281098"/>
                  <c:y val="4.0192190261931542E-2"/>
                </c:manualLayout>
              </c:layout>
              <c:tx>
                <c:strRef>
                  <c:f>'Doc Distributie'!$B$15</c:f>
                  <c:strCache>
                    <c:ptCount val="1"/>
                    <c:pt idx="0">
                      <c:v>product &amp; tool</c:v>
                    </c:pt>
                  </c:strCache>
                </c:strRef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{98565D9A-C7A6-4057-8907-606971F1AAB4}</c15:txfldGUID>
                      <c15:f>'Doc Distributie'!$B$15</c15:f>
                      <c15:dlblFieldTableCache>
                        <c:ptCount val="1"/>
                        <c:pt idx="0">
                          <c:v>product &amp; tool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5-AC27-42B2-B820-F4AE6827DFE8}"/>
                </c:ext>
              </c:extLst>
            </c:dLbl>
            <c:dLbl>
              <c:idx val="4"/>
              <c:layout>
                <c:manualLayout>
                  <c:x val="-8.268734971716625E-2"/>
                  <c:y val="4.0192190261931542E-2"/>
                </c:manualLayout>
              </c:layout>
              <c:tx>
                <c:strRef>
                  <c:f>'Doc Distributie'!$B$16</c:f>
                  <c:strCache>
                    <c:ptCount val="1"/>
                    <c:pt idx="0">
                      <c:v>hitec</c:v>
                    </c:pt>
                  </c:strCache>
                </c:strRef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{4417CF98-B074-4792-87D6-41A9024A5EBE}</c15:txfldGUID>
                      <c15:f>'Doc Distributie'!$B$16</c15:f>
                      <c15:dlblFieldTableCache>
                        <c:ptCount val="1"/>
                        <c:pt idx="0">
                          <c:v>hitec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AC27-42B2-B820-F4AE6827DFE8}"/>
                </c:ext>
              </c:extLst>
            </c:dLbl>
            <c:spPr>
              <a:noFill/>
              <a:ln>
                <a:noFill/>
              </a:ln>
              <a:effectLst/>
            </c:sp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'Doc Distributie'!$C$12:$C$16</c:f>
              <c:numCache>
                <c:formatCode>General</c:formatCode>
                <c:ptCount val="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</c:numCache>
            </c:numRef>
          </c:xVal>
          <c:yVal>
            <c:numRef>
              <c:f>'Doc Distributie'!$B$12:$B$16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yVal>
          <c:bubbleSize>
            <c:numRef>
              <c:f>'Doc Distributie'!$E$12:$E$16</c:f>
              <c:numCache>
                <c:formatCode>General</c:formatCode>
                <c:ptCount val="5"/>
                <c:pt idx="0">
                  <c:v>0.01</c:v>
                </c:pt>
                <c:pt idx="1">
                  <c:v>0.01</c:v>
                </c:pt>
                <c:pt idx="2">
                  <c:v>0.01</c:v>
                </c:pt>
                <c:pt idx="3">
                  <c:v>0.01</c:v>
                </c:pt>
                <c:pt idx="4">
                  <c:v>0.01</c:v>
                </c:pt>
              </c:numCache>
            </c:numRef>
          </c:bubbleSize>
          <c:bubble3D val="0"/>
          <c:extLst>
            <c:ext xmlns:c16="http://schemas.microsoft.com/office/drawing/2014/chart" uri="{C3380CC4-5D6E-409C-BE32-E72D297353CC}">
              <c16:uniqueId val="{00000007-AC27-42B2-B820-F4AE6827DFE8}"/>
            </c:ext>
          </c:extLst>
        </c:ser>
        <c:ser>
          <c:idx val="3"/>
          <c:order val="3"/>
          <c:spPr>
            <a:ln w="25400">
              <a:noFill/>
            </a:ln>
          </c:spPr>
          <c:invertIfNegative val="0"/>
          <c:dLbls>
            <c:dLbl>
              <c:idx val="0"/>
              <c:layout>
                <c:manualLayout>
                  <c:x val="-7.394781713674832E-2"/>
                  <c:y val="6.3618290258449298E-2"/>
                </c:manualLayout>
              </c:layout>
              <c:tx>
                <c:strRef>
                  <c:f>'Doc Distributie'!$B$6</c:f>
                  <c:strCache>
                    <c:ptCount val="1"/>
                    <c:pt idx="0">
                      <c:v>simple</c:v>
                    </c:pt>
                  </c:strCache>
                </c:strRef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{1141B7F5-5AF9-4753-B149-F2036AFBA990}</c15:txfldGUID>
                      <c15:f>'Doc Distributie'!$B$6</c15:f>
                      <c15:dlblFieldTableCache>
                        <c:ptCount val="1"/>
                        <c:pt idx="0">
                          <c:v>simple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AC27-42B2-B820-F4AE6827DFE8}"/>
                </c:ext>
              </c:extLst>
            </c:dLbl>
            <c:dLbl>
              <c:idx val="1"/>
              <c:layout>
                <c:manualLayout>
                  <c:x val="-0.14464695880087219"/>
                  <c:y val="7.43801652892562E-2"/>
                </c:manualLayout>
              </c:layout>
              <c:tx>
                <c:strRef>
                  <c:f>'Doc Distributie'!$B$7</c:f>
                  <c:strCache>
                    <c:ptCount val="1"/>
                    <c:pt idx="0">
                      <c:v>specific function</c:v>
                    </c:pt>
                  </c:strCache>
                </c:strRef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{96BAEA92-CCB3-4EA1-AFAE-66783F97CFBB}</c15:txfldGUID>
                      <c15:f>'Doc Distributie'!$B$7</c15:f>
                      <c15:dlblFieldTableCache>
                        <c:ptCount val="1"/>
                        <c:pt idx="0">
                          <c:v>specific function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AC27-42B2-B820-F4AE6827DFE8}"/>
                </c:ext>
              </c:extLst>
            </c:dLbl>
            <c:dLbl>
              <c:idx val="2"/>
              <c:layout>
                <c:manualLayout>
                  <c:x val="-0.12551129325146171"/>
                  <c:y val="7.1625344352617082E-2"/>
                </c:manualLayout>
              </c:layout>
              <c:tx>
                <c:strRef>
                  <c:f>'Doc Distributie'!$B$8</c:f>
                  <c:strCache>
                    <c:ptCount val="1"/>
                    <c:pt idx="0">
                      <c:v>easy to install</c:v>
                    </c:pt>
                  </c:strCache>
                </c:strRef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{28E7444D-69E9-47A9-91A8-33BB15D187DC}</c15:txfldGUID>
                      <c15:f>'Doc Distributie'!$B$8</c15:f>
                      <c15:dlblFieldTableCache>
                        <c:ptCount val="1"/>
                        <c:pt idx="0">
                          <c:v>easy to install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AC27-42B2-B820-F4AE6827DFE8}"/>
                </c:ext>
              </c:extLst>
            </c:dLbl>
            <c:dLbl>
              <c:idx val="3"/>
              <c:layout>
                <c:manualLayout>
                  <c:x val="-9.9607346667654598E-2"/>
                  <c:y val="6.6269061408646232E-2"/>
                </c:manualLayout>
              </c:layout>
              <c:tx>
                <c:strRef>
                  <c:f>'Doc Distributie'!$B$9</c:f>
                  <c:strCache>
                    <c:ptCount val="1"/>
                    <c:pt idx="0">
                      <c:v>functional</c:v>
                    </c:pt>
                  </c:strCache>
                </c:strRef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{6062066E-85FD-4ECB-AB16-EE907CFA8241}</c15:txfldGUID>
                      <c15:f>'Doc Distributie'!$B$9</c15:f>
                      <c15:dlblFieldTableCache>
                        <c:ptCount val="1"/>
                        <c:pt idx="0">
                          <c:v>functional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B-AC27-42B2-B820-F4AE6827DFE8}"/>
                </c:ext>
              </c:extLst>
            </c:dLbl>
            <c:dLbl>
              <c:idx val="4"/>
              <c:layout>
                <c:manualLayout>
                  <c:x val="-0.1552105099569471"/>
                  <c:y val="7.7288345155202706E-2"/>
                </c:manualLayout>
              </c:layout>
              <c:tx>
                <c:strRef>
                  <c:f>'Doc Distributie'!$B$10</c:f>
                  <c:strCache>
                    <c:ptCount val="1"/>
                    <c:pt idx="0">
                      <c:v>total management</c:v>
                    </c:pt>
                  </c:strCache>
                </c:strRef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{D42AC17E-828B-4BC3-90AB-FEE8DE627821}</c15:txfldGUID>
                      <c15:f>'Doc Distributie'!$B$10</c15:f>
                      <c15:dlblFieldTableCache>
                        <c:ptCount val="1"/>
                        <c:pt idx="0">
                          <c:v>total management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AC27-42B2-B820-F4AE6827DF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 anchor="b" anchorCtr="0"/>
              <a:lstStyle/>
              <a:p>
                <a:pPr>
                  <a:defRPr/>
                </a:pPr>
                <a:endParaRPr lang="en-US"/>
              </a:p>
            </c:txPr>
            <c:dLblPos val="l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'Doc Distributie'!$C$6:$C$10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xVal>
          <c:yVal>
            <c:numRef>
              <c:f>'Doc Distributie'!$D$6:$D$10</c:f>
              <c:numCache>
                <c:formatCode>General</c:formatCode>
                <c:ptCount val="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</c:numCache>
            </c:numRef>
          </c:yVal>
          <c:bubbleSize>
            <c:numRef>
              <c:f>'Doc Distributie'!$E$6:$E$10</c:f>
              <c:numCache>
                <c:formatCode>General</c:formatCode>
                <c:ptCount val="5"/>
                <c:pt idx="0">
                  <c:v>0.01</c:v>
                </c:pt>
                <c:pt idx="1">
                  <c:v>0.01</c:v>
                </c:pt>
                <c:pt idx="2">
                  <c:v>0.01</c:v>
                </c:pt>
                <c:pt idx="3">
                  <c:v>0.01</c:v>
                </c:pt>
                <c:pt idx="4">
                  <c:v>0.01</c:v>
                </c:pt>
              </c:numCache>
            </c:numRef>
          </c:bubbleSize>
          <c:bubble3D val="0"/>
          <c:extLst>
            <c:ext xmlns:c16="http://schemas.microsoft.com/office/drawing/2014/chart" uri="{C3380CC4-5D6E-409C-BE32-E72D297353CC}">
              <c16:uniqueId val="{0000000D-AC27-42B2-B820-F4AE6827DF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bubbleScale val="60"/>
        <c:showNegBubbles val="0"/>
        <c:axId val="873906448"/>
        <c:axId val="873906840"/>
      </c:bubbleChart>
      <c:valAx>
        <c:axId val="873906448"/>
        <c:scaling>
          <c:orientation val="minMax"/>
          <c:max val="5"/>
          <c:min val="0"/>
        </c:scaling>
        <c:delete val="0"/>
        <c:axPos val="b"/>
        <c:majorGridlines/>
        <c:title>
          <c:tx>
            <c:strRef>
              <c:f>'Doc Distributie'!$G$5</c:f>
              <c:strCache>
                <c:ptCount val="1"/>
                <c:pt idx="0">
                  <c:v>Product orientation</c:v>
                </c:pt>
              </c:strCache>
            </c:strRef>
          </c:tx>
          <c:layout>
            <c:manualLayout>
              <c:xMode val="edge"/>
              <c:yMode val="edge"/>
              <c:x val="0.52939341314416888"/>
              <c:y val="0.91439624841415368"/>
            </c:manualLayout>
          </c:layout>
          <c:overlay val="0"/>
          <c:spPr>
            <a:ln>
              <a:solidFill>
                <a:schemeClr val="accent1"/>
              </a:solidFill>
            </a:ln>
          </c:spPr>
          <c:txPr>
            <a:bodyPr/>
            <a:lstStyle/>
            <a:p>
              <a:pPr algn="ctr">
                <a:defRPr sz="1400"/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one"/>
        <c:crossAx val="873906840"/>
        <c:crosses val="autoZero"/>
        <c:crossBetween val="midCat"/>
        <c:majorUnit val="1"/>
        <c:minorUnit val="1"/>
      </c:valAx>
      <c:valAx>
        <c:axId val="873906840"/>
        <c:scaling>
          <c:orientation val="minMax"/>
          <c:max val="5"/>
          <c:min val="0"/>
        </c:scaling>
        <c:delete val="1"/>
        <c:axPos val="l"/>
        <c:majorGridlines/>
        <c:title>
          <c:tx>
            <c:strRef>
              <c:f>'Doc Distributie'!$H$5</c:f>
              <c:strCache>
                <c:ptCount val="1"/>
                <c:pt idx="0">
                  <c:v>Business Strategy</c:v>
                </c:pt>
              </c:strCache>
            </c:strRef>
          </c:tx>
          <c:layout>
            <c:manualLayout>
              <c:xMode val="edge"/>
              <c:yMode val="edge"/>
              <c:x val="1.8681369029020026E-2"/>
              <c:y val="0.35397206878990878"/>
            </c:manualLayout>
          </c:layout>
          <c:overlay val="0"/>
          <c:spPr>
            <a:noFill/>
            <a:ln>
              <a:solidFill>
                <a:schemeClr val="accent1"/>
              </a:solidFill>
            </a:ln>
          </c:spPr>
          <c:txPr>
            <a:bodyPr rot="-5400000" vert="horz"/>
            <a:lstStyle/>
            <a:p>
              <a:pPr>
                <a:defRPr sz="1400"/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crossAx val="873906448"/>
        <c:crosses val="autoZero"/>
        <c:crossBetween val="midCat"/>
        <c:majorUnit val="1"/>
        <c:minorUnit val="1"/>
      </c:valAx>
    </c:plotArea>
    <c:legend>
      <c:legendPos val="t"/>
      <c:legendEntry>
        <c:idx val="2"/>
        <c:delete val="1"/>
      </c:legendEntry>
      <c:legendEntry>
        <c:idx val="3"/>
        <c:delete val="1"/>
      </c:legendEntry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1"/>
          <c:order val="0"/>
          <c:tx>
            <c:strRef>
              <c:f>'Doc Distributie'!$P$6</c:f>
              <c:strCache>
                <c:ptCount val="1"/>
                <c:pt idx="0">
                  <c:v>Cats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'Doc Distributie'!$O$7:$O$10</c:f>
              <c:numCache>
                <c:formatCode>General</c:formatCode>
                <c:ptCount val="4"/>
                <c:pt idx="0">
                  <c:v>1</c:v>
                </c:pt>
                <c:pt idx="1">
                  <c:v>3</c:v>
                </c:pt>
                <c:pt idx="2">
                  <c:v>2.5</c:v>
                </c:pt>
                <c:pt idx="3">
                  <c:v>3.5</c:v>
                </c:pt>
              </c:numCache>
            </c:numRef>
          </c:cat>
          <c:val>
            <c:numRef>
              <c:f>'Doc Distributie'!$P$7:$P$10</c:f>
              <c:numCache>
                <c:formatCode>General</c:formatCode>
                <c:ptCount val="4"/>
                <c:pt idx="0">
                  <c:v>7</c:v>
                </c:pt>
                <c:pt idx="1">
                  <c:v>6</c:v>
                </c:pt>
                <c:pt idx="2">
                  <c:v>5</c:v>
                </c:pt>
                <c:pt idx="3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529-4D16-925E-678671077062}"/>
            </c:ext>
          </c:extLst>
        </c:ser>
        <c:ser>
          <c:idx val="2"/>
          <c:order val="1"/>
          <c:tx>
            <c:strRef>
              <c:f>'Doc Distributie'!$Q$6</c:f>
              <c:strCache>
                <c:ptCount val="1"/>
                <c:pt idx="0">
                  <c:v>Dogs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'Doc Distributie'!$O$7:$O$10</c:f>
              <c:numCache>
                <c:formatCode>General</c:formatCode>
                <c:ptCount val="4"/>
                <c:pt idx="0">
                  <c:v>1</c:v>
                </c:pt>
                <c:pt idx="1">
                  <c:v>3</c:v>
                </c:pt>
                <c:pt idx="2">
                  <c:v>2.5</c:v>
                </c:pt>
                <c:pt idx="3">
                  <c:v>3.5</c:v>
                </c:pt>
              </c:numCache>
            </c:numRef>
          </c:cat>
          <c:val>
            <c:numRef>
              <c:f>'Doc Distributie'!$Q$7:$Q$10</c:f>
              <c:numCache>
                <c:formatCode>General</c:formatCode>
                <c:ptCount val="4"/>
                <c:pt idx="0">
                  <c:v>7</c:v>
                </c:pt>
                <c:pt idx="1">
                  <c:v>5</c:v>
                </c:pt>
                <c:pt idx="2">
                  <c:v>4</c:v>
                </c:pt>
                <c:pt idx="3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529-4D16-925E-678671077062}"/>
            </c:ext>
          </c:extLst>
        </c:ser>
        <c:ser>
          <c:idx val="3"/>
          <c:order val="2"/>
          <c:tx>
            <c:strRef>
              <c:f>'Doc Distributie'!$R$6</c:f>
              <c:strCache>
                <c:ptCount val="1"/>
                <c:pt idx="0">
                  <c:v>Fish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'Doc Distributie'!$O$7:$O$10</c:f>
              <c:numCache>
                <c:formatCode>General</c:formatCode>
                <c:ptCount val="4"/>
                <c:pt idx="0">
                  <c:v>1</c:v>
                </c:pt>
                <c:pt idx="1">
                  <c:v>3</c:v>
                </c:pt>
                <c:pt idx="2">
                  <c:v>2.5</c:v>
                </c:pt>
                <c:pt idx="3">
                  <c:v>3.5</c:v>
                </c:pt>
              </c:numCache>
            </c:numRef>
          </c:cat>
          <c:val>
            <c:numRef>
              <c:f>'Doc Distributie'!$R$7:$R$10</c:f>
              <c:numCache>
                <c:formatCode>General</c:formatCode>
                <c:ptCount val="4"/>
                <c:pt idx="0">
                  <c:v>8</c:v>
                </c:pt>
                <c:pt idx="1">
                  <c:v>7</c:v>
                </c:pt>
                <c:pt idx="2">
                  <c:v>3</c:v>
                </c:pt>
                <c:pt idx="3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529-4D16-925E-6786710770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21322496"/>
        <c:axId val="821322168"/>
      </c:lineChart>
      <c:catAx>
        <c:axId val="821322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21322168"/>
        <c:crosses val="autoZero"/>
        <c:auto val="1"/>
        <c:lblAlgn val="ctr"/>
        <c:lblOffset val="100"/>
        <c:noMultiLvlLbl val="0"/>
      </c:catAx>
      <c:valAx>
        <c:axId val="8213221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213224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Logarithmique!$B$2</c:f>
              <c:strCache>
                <c:ptCount val="1"/>
                <c:pt idx="0">
                  <c:v>Fil. Mexique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Logarithmique!$C$1:$F$1</c:f>
              <c:numCache>
                <c:formatCode>General</c:formatCode>
                <c:ptCount val="4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</c:numCache>
            </c:numRef>
          </c:cat>
          <c:val>
            <c:numRef>
              <c:f>Logarithmique!$C$2:$F$2</c:f>
              <c:numCache>
                <c:formatCode>General</c:formatCode>
                <c:ptCount val="4"/>
                <c:pt idx="0">
                  <c:v>250</c:v>
                </c:pt>
                <c:pt idx="1">
                  <c:v>265</c:v>
                </c:pt>
                <c:pt idx="2">
                  <c:v>286</c:v>
                </c:pt>
                <c:pt idx="3">
                  <c:v>300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B2-442B-BAC9-0225817D700C}"/>
            </c:ext>
          </c:extLst>
        </c:ser>
        <c:ser>
          <c:idx val="1"/>
          <c:order val="1"/>
          <c:tx>
            <c:strRef>
              <c:f>Logarithmique!$B$3</c:f>
              <c:strCache>
                <c:ptCount val="1"/>
                <c:pt idx="0">
                  <c:v>Fil. USA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Logarithmique!$C$1:$F$1</c:f>
              <c:numCache>
                <c:formatCode>General</c:formatCode>
                <c:ptCount val="4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</c:numCache>
            </c:numRef>
          </c:cat>
          <c:val>
            <c:numRef>
              <c:f>Logarithmique!$C$3:$F$3</c:f>
              <c:numCache>
                <c:formatCode>General</c:formatCode>
                <c:ptCount val="4"/>
                <c:pt idx="0">
                  <c:v>15200</c:v>
                </c:pt>
                <c:pt idx="1">
                  <c:v>18900</c:v>
                </c:pt>
                <c:pt idx="2">
                  <c:v>20200</c:v>
                </c:pt>
                <c:pt idx="3">
                  <c:v>20600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3B2-442B-BAC9-0225817D700C}"/>
            </c:ext>
          </c:extLst>
        </c:ser>
        <c:ser>
          <c:idx val="2"/>
          <c:order val="2"/>
          <c:tx>
            <c:strRef>
              <c:f>Logarithmique!$B$4</c:f>
              <c:strCache>
                <c:ptCount val="1"/>
                <c:pt idx="0">
                  <c:v>Belgique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Logarithmique!$C$1:$F$1</c:f>
              <c:numCache>
                <c:formatCode>General</c:formatCode>
                <c:ptCount val="4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</c:numCache>
            </c:numRef>
          </c:cat>
          <c:val>
            <c:numRef>
              <c:f>Logarithmique!$C$4:$F$4</c:f>
              <c:numCache>
                <c:formatCode>General</c:formatCode>
                <c:ptCount val="4"/>
                <c:pt idx="0">
                  <c:v>350</c:v>
                </c:pt>
                <c:pt idx="1">
                  <c:v>400</c:v>
                </c:pt>
                <c:pt idx="2">
                  <c:v>359</c:v>
                </c:pt>
                <c:pt idx="3">
                  <c:v>340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3B2-442B-BAC9-0225817D700C}"/>
            </c:ext>
          </c:extLst>
        </c:ser>
        <c:ser>
          <c:idx val="3"/>
          <c:order val="3"/>
          <c:tx>
            <c:strRef>
              <c:f>Logarithmique!$B$5</c:f>
              <c:strCache>
                <c:ptCount val="1"/>
                <c:pt idx="0">
                  <c:v>Franchise NL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Logarithmique!$C$1:$F$1</c:f>
              <c:numCache>
                <c:formatCode>General</c:formatCode>
                <c:ptCount val="4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</c:numCache>
            </c:numRef>
          </c:cat>
          <c:val>
            <c:numRef>
              <c:f>Logarithmique!$C$5:$F$5</c:f>
              <c:numCache>
                <c:formatCode>General</c:formatCode>
                <c:ptCount val="4"/>
                <c:pt idx="0">
                  <c:v>56</c:v>
                </c:pt>
                <c:pt idx="1">
                  <c:v>68</c:v>
                </c:pt>
                <c:pt idx="2">
                  <c:v>98</c:v>
                </c:pt>
                <c:pt idx="3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3B2-442B-BAC9-0225817D70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71474032"/>
        <c:axId val="371475344"/>
      </c:barChart>
      <c:catAx>
        <c:axId val="3714740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1475344"/>
        <c:crosses val="autoZero"/>
        <c:auto val="1"/>
        <c:lblAlgn val="ctr"/>
        <c:lblOffset val="100"/>
        <c:noMultiLvlLbl val="0"/>
      </c:catAx>
      <c:valAx>
        <c:axId val="371475344"/>
        <c:scaling>
          <c:logBase val="10"/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14740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'Doc Distributie'!$P$6</c:f>
              <c:strCache>
                <c:ptCount val="1"/>
                <c:pt idx="0">
                  <c:v>Cats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'Doc Distributie'!$O$7:$O$10</c:f>
              <c:numCache>
                <c:formatCode>General</c:formatCode>
                <c:ptCount val="4"/>
                <c:pt idx="0">
                  <c:v>1</c:v>
                </c:pt>
                <c:pt idx="1">
                  <c:v>3</c:v>
                </c:pt>
                <c:pt idx="2">
                  <c:v>2.5</c:v>
                </c:pt>
                <c:pt idx="3">
                  <c:v>3.5</c:v>
                </c:pt>
              </c:numCache>
            </c:numRef>
          </c:xVal>
          <c:yVal>
            <c:numRef>
              <c:f>'Doc Distributie'!$P$7:$P$10</c:f>
              <c:numCache>
                <c:formatCode>General</c:formatCode>
                <c:ptCount val="4"/>
                <c:pt idx="0">
                  <c:v>7</c:v>
                </c:pt>
                <c:pt idx="1">
                  <c:v>6</c:v>
                </c:pt>
                <c:pt idx="2">
                  <c:v>5</c:v>
                </c:pt>
                <c:pt idx="3">
                  <c:v>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363-4757-A962-57522D910239}"/>
            </c:ext>
          </c:extLst>
        </c:ser>
        <c:ser>
          <c:idx val="1"/>
          <c:order val="1"/>
          <c:tx>
            <c:strRef>
              <c:f>'Doc Distributie'!$Q$6</c:f>
              <c:strCache>
                <c:ptCount val="1"/>
                <c:pt idx="0">
                  <c:v>Dogs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'Doc Distributie'!$O$7:$O$10</c:f>
              <c:numCache>
                <c:formatCode>General</c:formatCode>
                <c:ptCount val="4"/>
                <c:pt idx="0">
                  <c:v>1</c:v>
                </c:pt>
                <c:pt idx="1">
                  <c:v>3</c:v>
                </c:pt>
                <c:pt idx="2">
                  <c:v>2.5</c:v>
                </c:pt>
                <c:pt idx="3">
                  <c:v>3.5</c:v>
                </c:pt>
              </c:numCache>
            </c:numRef>
          </c:xVal>
          <c:yVal>
            <c:numRef>
              <c:f>'Doc Distributie'!$Q$7:$Q$10</c:f>
              <c:numCache>
                <c:formatCode>General</c:formatCode>
                <c:ptCount val="4"/>
                <c:pt idx="0">
                  <c:v>7</c:v>
                </c:pt>
                <c:pt idx="1">
                  <c:v>5</c:v>
                </c:pt>
                <c:pt idx="2">
                  <c:v>4</c:v>
                </c:pt>
                <c:pt idx="3">
                  <c:v>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8363-4757-A962-57522D910239}"/>
            </c:ext>
          </c:extLst>
        </c:ser>
        <c:ser>
          <c:idx val="2"/>
          <c:order val="2"/>
          <c:tx>
            <c:strRef>
              <c:f>'Doc Distributie'!$R$6</c:f>
              <c:strCache>
                <c:ptCount val="1"/>
                <c:pt idx="0">
                  <c:v>Fish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'Doc Distributie'!$O$7:$O$10</c:f>
              <c:numCache>
                <c:formatCode>General</c:formatCode>
                <c:ptCount val="4"/>
                <c:pt idx="0">
                  <c:v>1</c:v>
                </c:pt>
                <c:pt idx="1">
                  <c:v>3</c:v>
                </c:pt>
                <c:pt idx="2">
                  <c:v>2.5</c:v>
                </c:pt>
                <c:pt idx="3">
                  <c:v>3.5</c:v>
                </c:pt>
              </c:numCache>
            </c:numRef>
          </c:xVal>
          <c:yVal>
            <c:numRef>
              <c:f>'Doc Distributie'!$R$7:$R$10</c:f>
              <c:numCache>
                <c:formatCode>General</c:formatCode>
                <c:ptCount val="4"/>
                <c:pt idx="0">
                  <c:v>8</c:v>
                </c:pt>
                <c:pt idx="1">
                  <c:v>7</c:v>
                </c:pt>
                <c:pt idx="2">
                  <c:v>3</c:v>
                </c:pt>
                <c:pt idx="3">
                  <c:v>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8363-4757-A962-57522D9102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4584120"/>
        <c:axId val="754587728"/>
      </c:scatterChart>
      <c:valAx>
        <c:axId val="75458412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4587728"/>
        <c:crosses val="autoZero"/>
        <c:crossBetween val="midCat"/>
      </c:valAx>
      <c:valAx>
        <c:axId val="7545877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458412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b="0">
                <a:solidFill>
                  <a:srgbClr val="C00000"/>
                </a:solidFill>
                <a:latin typeface="Segoe UI Light" panose="020B0502040204020203" pitchFamily="34" charset="0"/>
                <a:cs typeface="Segoe UI Light" panose="020B0502040204020203" pitchFamily="34" charset="0"/>
              </a:defRPr>
            </a:pPr>
            <a:r>
              <a:rPr lang="en-US" b="0">
                <a:solidFill>
                  <a:srgbClr val="C00000"/>
                </a:solidFill>
                <a:latin typeface="Segoe UI Light" panose="020B0502040204020203" pitchFamily="34" charset="0"/>
                <a:cs typeface="Segoe UI Light" panose="020B0502040204020203" pitchFamily="34" charset="0"/>
              </a:rPr>
              <a:t>Tornadoes</a:t>
            </a:r>
            <a:r>
              <a:rPr lang="en-US" b="0" baseline="0">
                <a:solidFill>
                  <a:srgbClr val="C00000"/>
                </a:solidFill>
                <a:latin typeface="Segoe UI Light" panose="020B0502040204020203" pitchFamily="34" charset="0"/>
                <a:cs typeface="Segoe UI Light" panose="020B0502040204020203" pitchFamily="34" charset="0"/>
              </a:rPr>
              <a:t> in the United States</a:t>
            </a:r>
          </a:p>
          <a:p>
            <a:pPr algn="l">
              <a:defRPr b="0">
                <a:solidFill>
                  <a:srgbClr val="C00000"/>
                </a:solidFill>
                <a:latin typeface="Segoe UI Light" panose="020B0502040204020203" pitchFamily="34" charset="0"/>
                <a:cs typeface="Segoe UI Light" panose="020B0502040204020203" pitchFamily="34" charset="0"/>
              </a:defRPr>
            </a:pPr>
            <a:r>
              <a:rPr lang="en-US" sz="1200" b="0" baseline="0">
                <a:solidFill>
                  <a:srgbClr val="C00000"/>
                </a:solidFill>
                <a:latin typeface="Segoe UI Light" panose="020B0502040204020203" pitchFamily="34" charset="0"/>
                <a:cs typeface="Segoe UI Light" panose="020B0502040204020203" pitchFamily="34" charset="0"/>
              </a:rPr>
              <a:t>1950-1994</a:t>
            </a:r>
            <a:endParaRPr lang="en-US" sz="1200" b="0">
              <a:solidFill>
                <a:srgbClr val="C00000"/>
              </a:solidFill>
              <a:latin typeface="Segoe UI Light" panose="020B0502040204020203" pitchFamily="34" charset="0"/>
              <a:cs typeface="Segoe UI Light" panose="020B0502040204020203" pitchFamily="34" charset="0"/>
            </a:endParaRPr>
          </a:p>
        </c:rich>
      </c:tx>
      <c:layout>
        <c:manualLayout>
          <c:xMode val="edge"/>
          <c:yMode val="edge"/>
          <c:x val="8.1581264760205593E-2"/>
          <c:y val="0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6.4698305685645496E-2"/>
          <c:y val="3.8094080236882398E-2"/>
          <c:w val="0.87150358247702697"/>
          <c:h val="0.87595068372500795"/>
        </c:manualLayout>
      </c:layout>
      <c:scatterChart>
        <c:scatterStyle val="lineMarker"/>
        <c:varyColors val="0"/>
        <c:ser>
          <c:idx val="0"/>
          <c:order val="0"/>
          <c:tx>
            <c:v>Values</c:v>
          </c:tx>
          <c:spPr>
            <a:ln w="28575">
              <a:noFill/>
            </a:ln>
          </c:spPr>
          <c:marker>
            <c:symbol val="square"/>
            <c:size val="4"/>
            <c:spPr>
              <a:solidFill>
                <a:schemeClr val="bg1">
                  <a:lumMod val="50000"/>
                </a:schemeClr>
              </a:solidFill>
              <a:ln>
                <a:noFill/>
              </a:ln>
            </c:spPr>
          </c:marker>
          <c:xVal>
            <c:numRef>
              <c:f>'Tornado Final '!$A$48:$A$92</c:f>
              <c:numCache>
                <c:formatCode>General</c:formatCode>
                <c:ptCount val="45"/>
                <c:pt idx="0">
                  <c:v>1950</c:v>
                </c:pt>
                <c:pt idx="1">
                  <c:v>1951</c:v>
                </c:pt>
                <c:pt idx="2">
                  <c:v>1952</c:v>
                </c:pt>
                <c:pt idx="3">
                  <c:v>1953</c:v>
                </c:pt>
                <c:pt idx="4">
                  <c:v>1954</c:v>
                </c:pt>
                <c:pt idx="5">
                  <c:v>1955</c:v>
                </c:pt>
                <c:pt idx="6">
                  <c:v>1956</c:v>
                </c:pt>
                <c:pt idx="7">
                  <c:v>1957</c:v>
                </c:pt>
                <c:pt idx="8">
                  <c:v>1958</c:v>
                </c:pt>
                <c:pt idx="9">
                  <c:v>1959</c:v>
                </c:pt>
                <c:pt idx="10">
                  <c:v>1960</c:v>
                </c:pt>
                <c:pt idx="11">
                  <c:v>1961</c:v>
                </c:pt>
                <c:pt idx="12">
                  <c:v>1962</c:v>
                </c:pt>
                <c:pt idx="13">
                  <c:v>1963</c:v>
                </c:pt>
                <c:pt idx="14">
                  <c:v>1964</c:v>
                </c:pt>
                <c:pt idx="15">
                  <c:v>1965</c:v>
                </c:pt>
                <c:pt idx="16">
                  <c:v>1966</c:v>
                </c:pt>
                <c:pt idx="17">
                  <c:v>1967</c:v>
                </c:pt>
                <c:pt idx="18">
                  <c:v>1968</c:v>
                </c:pt>
                <c:pt idx="19">
                  <c:v>1969</c:v>
                </c:pt>
                <c:pt idx="20">
                  <c:v>1970</c:v>
                </c:pt>
                <c:pt idx="21">
                  <c:v>1971</c:v>
                </c:pt>
                <c:pt idx="22">
                  <c:v>1972</c:v>
                </c:pt>
                <c:pt idx="23">
                  <c:v>1973</c:v>
                </c:pt>
                <c:pt idx="24">
                  <c:v>1974</c:v>
                </c:pt>
                <c:pt idx="25">
                  <c:v>1975</c:v>
                </c:pt>
                <c:pt idx="26">
                  <c:v>1976</c:v>
                </c:pt>
                <c:pt idx="27">
                  <c:v>1977</c:v>
                </c:pt>
                <c:pt idx="28">
                  <c:v>1978</c:v>
                </c:pt>
                <c:pt idx="29">
                  <c:v>1979</c:v>
                </c:pt>
                <c:pt idx="30">
                  <c:v>1980</c:v>
                </c:pt>
                <c:pt idx="31">
                  <c:v>1981</c:v>
                </c:pt>
                <c:pt idx="32">
                  <c:v>1982</c:v>
                </c:pt>
                <c:pt idx="33">
                  <c:v>1983</c:v>
                </c:pt>
                <c:pt idx="34">
                  <c:v>1984</c:v>
                </c:pt>
                <c:pt idx="35">
                  <c:v>1985</c:v>
                </c:pt>
                <c:pt idx="36">
                  <c:v>1986</c:v>
                </c:pt>
                <c:pt idx="37">
                  <c:v>1987</c:v>
                </c:pt>
                <c:pt idx="38">
                  <c:v>1988</c:v>
                </c:pt>
                <c:pt idx="39">
                  <c:v>1989</c:v>
                </c:pt>
                <c:pt idx="40">
                  <c:v>1990</c:v>
                </c:pt>
                <c:pt idx="41">
                  <c:v>1991</c:v>
                </c:pt>
                <c:pt idx="42">
                  <c:v>1992</c:v>
                </c:pt>
                <c:pt idx="43">
                  <c:v>1993</c:v>
                </c:pt>
                <c:pt idx="44">
                  <c:v>1994</c:v>
                </c:pt>
              </c:numCache>
            </c:numRef>
          </c:xVal>
          <c:yVal>
            <c:numRef>
              <c:f>'Tornado Final '!$B$48:$B$92</c:f>
              <c:numCache>
                <c:formatCode>General</c:formatCode>
                <c:ptCount val="45"/>
                <c:pt idx="0">
                  <c:v>201</c:v>
                </c:pt>
                <c:pt idx="1">
                  <c:v>260</c:v>
                </c:pt>
                <c:pt idx="2">
                  <c:v>240</c:v>
                </c:pt>
                <c:pt idx="3">
                  <c:v>422</c:v>
                </c:pt>
                <c:pt idx="4">
                  <c:v>550</c:v>
                </c:pt>
                <c:pt idx="5">
                  <c:v>593</c:v>
                </c:pt>
                <c:pt idx="6">
                  <c:v>504</c:v>
                </c:pt>
                <c:pt idx="7">
                  <c:v>858</c:v>
                </c:pt>
                <c:pt idx="8">
                  <c:v>564</c:v>
                </c:pt>
                <c:pt idx="9">
                  <c:v>604</c:v>
                </c:pt>
                <c:pt idx="10">
                  <c:v>616</c:v>
                </c:pt>
                <c:pt idx="11">
                  <c:v>697</c:v>
                </c:pt>
                <c:pt idx="12">
                  <c:v>657</c:v>
                </c:pt>
                <c:pt idx="13">
                  <c:v>463</c:v>
                </c:pt>
                <c:pt idx="14">
                  <c:v>704</c:v>
                </c:pt>
                <c:pt idx="15">
                  <c:v>897</c:v>
                </c:pt>
                <c:pt idx="16">
                  <c:v>585</c:v>
                </c:pt>
                <c:pt idx="17">
                  <c:v>926</c:v>
                </c:pt>
                <c:pt idx="18">
                  <c:v>660</c:v>
                </c:pt>
                <c:pt idx="19">
                  <c:v>608</c:v>
                </c:pt>
                <c:pt idx="20">
                  <c:v>654</c:v>
                </c:pt>
                <c:pt idx="21">
                  <c:v>889</c:v>
                </c:pt>
                <c:pt idx="22">
                  <c:v>741</c:v>
                </c:pt>
                <c:pt idx="23">
                  <c:v>1102</c:v>
                </c:pt>
                <c:pt idx="24">
                  <c:v>945</c:v>
                </c:pt>
                <c:pt idx="25">
                  <c:v>919</c:v>
                </c:pt>
                <c:pt idx="26">
                  <c:v>834</c:v>
                </c:pt>
                <c:pt idx="27">
                  <c:v>852</c:v>
                </c:pt>
                <c:pt idx="28">
                  <c:v>789</c:v>
                </c:pt>
                <c:pt idx="29">
                  <c:v>855</c:v>
                </c:pt>
                <c:pt idx="30">
                  <c:v>866</c:v>
                </c:pt>
                <c:pt idx="31">
                  <c:v>782</c:v>
                </c:pt>
                <c:pt idx="32">
                  <c:v>1047</c:v>
                </c:pt>
                <c:pt idx="33">
                  <c:v>931</c:v>
                </c:pt>
                <c:pt idx="34">
                  <c:v>907</c:v>
                </c:pt>
                <c:pt idx="35">
                  <c:v>684</c:v>
                </c:pt>
                <c:pt idx="36">
                  <c:v>765</c:v>
                </c:pt>
                <c:pt idx="37">
                  <c:v>656</c:v>
                </c:pt>
                <c:pt idx="38">
                  <c:v>702</c:v>
                </c:pt>
                <c:pt idx="39">
                  <c:v>856</c:v>
                </c:pt>
                <c:pt idx="40">
                  <c:v>1133</c:v>
                </c:pt>
                <c:pt idx="41">
                  <c:v>1132</c:v>
                </c:pt>
                <c:pt idx="42">
                  <c:v>1297</c:v>
                </c:pt>
                <c:pt idx="43">
                  <c:v>1173</c:v>
                </c:pt>
                <c:pt idx="44">
                  <c:v>1082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5D2-4CF0-B0B3-FE277D0823CF}"/>
            </c:ext>
          </c:extLst>
        </c:ser>
        <c:ser>
          <c:idx val="1"/>
          <c:order val="1"/>
          <c:tx>
            <c:v>Selector</c:v>
          </c:tx>
          <c:spPr>
            <a:ln w="28575">
              <a:noFill/>
            </a:ln>
          </c:spP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/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'Tornado Final '!$E$33</c:f>
              <c:numCache>
                <c:formatCode>General</c:formatCode>
                <c:ptCount val="1"/>
                <c:pt idx="0">
                  <c:v>1973</c:v>
                </c:pt>
              </c:numCache>
            </c:numRef>
          </c:xVal>
          <c:yVal>
            <c:numRef>
              <c:f>'Tornado Final '!$E$34</c:f>
              <c:numCache>
                <c:formatCode>General</c:formatCode>
                <c:ptCount val="1"/>
                <c:pt idx="0">
                  <c:v>1102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05D2-4CF0-B0B3-FE277D0823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68592576"/>
        <c:axId val="-1968814400"/>
      </c:scatterChart>
      <c:valAx>
        <c:axId val="-1968592576"/>
        <c:scaling>
          <c:orientation val="minMax"/>
          <c:max val="1995"/>
          <c:min val="1950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="1">
                <a:solidFill>
                  <a:schemeClr val="bg1">
                    <a:lumMod val="50000"/>
                  </a:schemeClr>
                </a:solidFill>
                <a:latin typeface="+mn-lt"/>
              </a:defRPr>
            </a:pPr>
            <a:endParaRPr lang="en-US"/>
          </a:p>
        </c:txPr>
        <c:crossAx val="-1968814400"/>
        <c:crosses val="autoZero"/>
        <c:crossBetween val="midCat"/>
      </c:valAx>
      <c:valAx>
        <c:axId val="-1968814400"/>
        <c:scaling>
          <c:orientation val="minMax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1000" b="1">
                <a:solidFill>
                  <a:sysClr val="windowText" lastClr="000000"/>
                </a:solidFill>
                <a:latin typeface="+mn-lt"/>
              </a:defRPr>
            </a:pPr>
            <a:endParaRPr lang="en-US"/>
          </a:p>
        </c:txPr>
        <c:crossAx val="-1968592576"/>
        <c:crosses val="autoZero"/>
        <c:crossBetween val="midCat"/>
      </c:valAx>
    </c:plotArea>
    <c:plotVisOnly val="0"/>
    <c:dispBlanksAs val="gap"/>
    <c:showDLblsOverMax val="0"/>
  </c:chart>
  <c:spPr>
    <a:ln>
      <a:solidFill>
        <a:schemeClr val="bg1"/>
      </a:solidFill>
    </a:ln>
  </c:spPr>
  <c:printSettings>
    <c:headerFooter/>
    <c:pageMargins b="0.750000000000001" l="0.70000000000000095" r="0.70000000000000095" t="0.750000000000001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1"/>
          <c:order val="0"/>
          <c:tx>
            <c:strRef>
              <c:f>'KPI Chart'!$B$5</c:f>
              <c:strCache>
                <c:ptCount val="1"/>
                <c:pt idx="0">
                  <c:v>Acceptable Region</c:v>
                </c:pt>
              </c:strCache>
            </c:strRef>
          </c:tx>
          <c:spPr>
            <a:solidFill>
              <a:schemeClr val="accent2">
                <a:lumMod val="40000"/>
                <a:lumOff val="60000"/>
              </a:schemeClr>
            </a:solidFill>
            <a:ln>
              <a:noFill/>
            </a:ln>
            <a:effectLst/>
          </c:spPr>
          <c:cat>
            <c:strRef>
              <c:f>'KPI Chart'!$C$3:$H$3</c:f>
              <c:strCache>
                <c:ptCount val="6"/>
                <c:pt idx="0">
                  <c:v>Jan</c:v>
                </c:pt>
                <c:pt idx="1">
                  <c:v>Feb</c:v>
                </c:pt>
                <c:pt idx="2">
                  <c:v>March </c:v>
                </c:pt>
                <c:pt idx="3">
                  <c:v>April </c:v>
                </c:pt>
                <c:pt idx="4">
                  <c:v>May</c:v>
                </c:pt>
                <c:pt idx="5">
                  <c:v>June</c:v>
                </c:pt>
              </c:strCache>
            </c:strRef>
          </c:cat>
          <c:val>
            <c:numRef>
              <c:f>'KPI Chart'!$C$5:$H$5</c:f>
              <c:numCache>
                <c:formatCode>General</c:formatCode>
                <c:ptCount val="6"/>
                <c:pt idx="0">
                  <c:v>13</c:v>
                </c:pt>
                <c:pt idx="1">
                  <c:v>16</c:v>
                </c:pt>
                <c:pt idx="2">
                  <c:v>16</c:v>
                </c:pt>
                <c:pt idx="3">
                  <c:v>15</c:v>
                </c:pt>
                <c:pt idx="4">
                  <c:v>13</c:v>
                </c:pt>
                <c:pt idx="5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A5-4E04-956E-02B1C7B22E55}"/>
            </c:ext>
          </c:extLst>
        </c:ser>
        <c:ser>
          <c:idx val="2"/>
          <c:order val="1"/>
          <c:tx>
            <c:strRef>
              <c:f>'KPI Chart'!$B$6</c:f>
              <c:strCache>
                <c:ptCount val="1"/>
                <c:pt idx="0">
                  <c:v>Low 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strRef>
              <c:f>'KPI Chart'!$C$3:$H$3</c:f>
              <c:strCache>
                <c:ptCount val="6"/>
                <c:pt idx="0">
                  <c:v>Jan</c:v>
                </c:pt>
                <c:pt idx="1">
                  <c:v>Feb</c:v>
                </c:pt>
                <c:pt idx="2">
                  <c:v>March </c:v>
                </c:pt>
                <c:pt idx="3">
                  <c:v>April </c:v>
                </c:pt>
                <c:pt idx="4">
                  <c:v>May</c:v>
                </c:pt>
                <c:pt idx="5">
                  <c:v>June</c:v>
                </c:pt>
              </c:strCache>
            </c:strRef>
          </c:cat>
          <c:val>
            <c:numRef>
              <c:f>'KPI Chart'!$C$6:$H$6</c:f>
              <c:numCache>
                <c:formatCode>General</c:formatCode>
                <c:ptCount val="6"/>
                <c:pt idx="0">
                  <c:v>8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10</c:v>
                </c:pt>
                <c:pt idx="5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A5-4E04-956E-02B1C7B22E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32390864"/>
        <c:axId val="1732388368"/>
      </c:areaChart>
      <c:lineChart>
        <c:grouping val="standard"/>
        <c:varyColors val="0"/>
        <c:ser>
          <c:idx val="0"/>
          <c:order val="2"/>
          <c:tx>
            <c:strRef>
              <c:f>'KPI Chart'!$B$4</c:f>
              <c:strCache>
                <c:ptCount val="1"/>
                <c:pt idx="0">
                  <c:v>Current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strRef>
              <c:f>'KPI Chart'!$C$3:$H$3</c:f>
              <c:strCache>
                <c:ptCount val="6"/>
                <c:pt idx="0">
                  <c:v>Jan</c:v>
                </c:pt>
                <c:pt idx="1">
                  <c:v>Feb</c:v>
                </c:pt>
                <c:pt idx="2">
                  <c:v>March </c:v>
                </c:pt>
                <c:pt idx="3">
                  <c:v>April </c:v>
                </c:pt>
                <c:pt idx="4">
                  <c:v>May</c:v>
                </c:pt>
                <c:pt idx="5">
                  <c:v>June</c:v>
                </c:pt>
              </c:strCache>
            </c:strRef>
          </c:cat>
          <c:val>
            <c:numRef>
              <c:f>'KPI Chart'!$C$4:$H$4</c:f>
              <c:numCache>
                <c:formatCode>General</c:formatCode>
                <c:ptCount val="6"/>
                <c:pt idx="0">
                  <c:v>12</c:v>
                </c:pt>
                <c:pt idx="1">
                  <c:v>13</c:v>
                </c:pt>
                <c:pt idx="2">
                  <c:v>20</c:v>
                </c:pt>
                <c:pt idx="3">
                  <c:v>14</c:v>
                </c:pt>
                <c:pt idx="4">
                  <c:v>12</c:v>
                </c:pt>
                <c:pt idx="5">
                  <c:v>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2A5-4E04-956E-02B1C7B22E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32390864"/>
        <c:axId val="1732388368"/>
      </c:lineChart>
      <c:catAx>
        <c:axId val="1732390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32388368"/>
        <c:crosses val="autoZero"/>
        <c:auto val="1"/>
        <c:lblAlgn val="ctr"/>
        <c:lblOffset val="100"/>
        <c:noMultiLvlLbl val="0"/>
      </c:catAx>
      <c:valAx>
        <c:axId val="173238836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3239086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egendEntry>
        <c:idx val="1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'Error bars'!$H$5</c:f>
              <c:strCache>
                <c:ptCount val="1"/>
                <c:pt idx="0">
                  <c:v>Avg</c:v>
                </c:pt>
              </c:strCache>
            </c:strRef>
          </c:tx>
          <c:spPr>
            <a:ln w="38100" cap="rnd">
              <a:noFill/>
              <a:round/>
            </a:ln>
            <a:effectLst/>
          </c:spPr>
          <c:marker>
            <c:symbol val="circle"/>
            <c:size val="10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errBars>
            <c:errDir val="y"/>
            <c:errBarType val="both"/>
            <c:errValType val="cust"/>
            <c:noEndCap val="0"/>
            <c:plus>
              <c:numRef>
                <c:f>'Error bars'!$I$6:$I$11</c:f>
                <c:numCache>
                  <c:formatCode>General</c:formatCode>
                  <c:ptCount val="6"/>
                  <c:pt idx="0">
                    <c:v>2.0069877926883359</c:v>
                  </c:pt>
                  <c:pt idx="1">
                    <c:v>2.508704845134238</c:v>
                  </c:pt>
                  <c:pt idx="2">
                    <c:v>2.3337523433303713</c:v>
                  </c:pt>
                  <c:pt idx="3">
                    <c:v>1.6887865466067642</c:v>
                  </c:pt>
                  <c:pt idx="4">
                    <c:v>2.6650328328183877</c:v>
                  </c:pt>
                  <c:pt idx="5">
                    <c:v>2.0664946164943183</c:v>
                  </c:pt>
                </c:numCache>
              </c:numRef>
            </c:plus>
            <c:minus>
              <c:numRef>
                <c:f>'Error bars'!$I$6:$I$11</c:f>
                <c:numCache>
                  <c:formatCode>General</c:formatCode>
                  <c:ptCount val="6"/>
                  <c:pt idx="0">
                    <c:v>2.0069877926883359</c:v>
                  </c:pt>
                  <c:pt idx="1">
                    <c:v>2.508704845134238</c:v>
                  </c:pt>
                  <c:pt idx="2">
                    <c:v>2.3337523433303713</c:v>
                  </c:pt>
                  <c:pt idx="3">
                    <c:v>1.6887865466067642</c:v>
                  </c:pt>
                  <c:pt idx="4">
                    <c:v>2.6650328328183877</c:v>
                  </c:pt>
                  <c:pt idx="5">
                    <c:v>2.0664946164943183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fixedVal"/>
            <c:noEndCap val="0"/>
            <c:val val="1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'Error bars'!$B$6:$B$11</c:f>
              <c:numCache>
                <c:formatCode>General</c:formatCode>
                <c:ptCount val="6"/>
                <c:pt idx="0">
                  <c:v>0</c:v>
                </c:pt>
                <c:pt idx="1">
                  <c:v>5</c:v>
                </c:pt>
                <c:pt idx="2">
                  <c:v>10</c:v>
                </c:pt>
                <c:pt idx="3">
                  <c:v>15</c:v>
                </c:pt>
                <c:pt idx="4">
                  <c:v>20</c:v>
                </c:pt>
                <c:pt idx="5">
                  <c:v>25</c:v>
                </c:pt>
              </c:numCache>
            </c:numRef>
          </c:xVal>
          <c:yVal>
            <c:numRef>
              <c:f>'Error bars'!$H$6:$H$11</c:f>
              <c:numCache>
                <c:formatCode>0.0</c:formatCode>
                <c:ptCount val="6"/>
                <c:pt idx="0">
                  <c:v>0.20000000000000004</c:v>
                </c:pt>
                <c:pt idx="1">
                  <c:v>0.57999999999999985</c:v>
                </c:pt>
                <c:pt idx="2">
                  <c:v>0.14000000000000007</c:v>
                </c:pt>
                <c:pt idx="3">
                  <c:v>-0.8</c:v>
                </c:pt>
                <c:pt idx="4">
                  <c:v>-0.36</c:v>
                </c:pt>
                <c:pt idx="5">
                  <c:v>-6.0000000000000053E-2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A3C-469F-A977-B4C3932A0B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01065407"/>
        <c:axId val="1001062079"/>
      </c:scatterChart>
      <c:valAx>
        <c:axId val="1001065407"/>
        <c:scaling>
          <c:orientation val="minMax"/>
          <c:min val="0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01062079"/>
        <c:crosses val="autoZero"/>
        <c:crossBetween val="midCat"/>
      </c:valAx>
      <c:valAx>
        <c:axId val="100106207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prstDash val="dash"/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01065407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4"/>
          <c:order val="4"/>
          <c:tx>
            <c:strRef>
              <c:f>'Todays date'!$I$6</c:f>
              <c:strCache>
                <c:ptCount val="1"/>
                <c:pt idx="0">
                  <c:v>Today</c:v>
                </c:pt>
              </c:strCache>
            </c:strRef>
          </c:tx>
          <c:spPr>
            <a:solidFill>
              <a:srgbClr val="F2DCDB">
                <a:alpha val="40784"/>
              </a:srgbClr>
            </a:solidFill>
            <a:ln>
              <a:solidFill>
                <a:schemeClr val="accent1"/>
              </a:solidFill>
            </a:ln>
          </c:spPr>
          <c:invertIfNegative val="1"/>
          <c:val>
            <c:numRef>
              <c:f>'Todays date'!$I$7:$I$20</c:f>
              <c:numCache>
                <c:formatCode>General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>
                    <a:solidFill>
                      <a:schemeClr val="accent1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6110-4AD4-9CC5-FFE01DD187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0"/>
        <c:overlap val="-10"/>
        <c:axId val="232606720"/>
        <c:axId val="232604416"/>
      </c:barChart>
      <c:lineChart>
        <c:grouping val="standard"/>
        <c:varyColors val="0"/>
        <c:ser>
          <c:idx val="0"/>
          <c:order val="0"/>
          <c:tx>
            <c:strRef>
              <c:f>'Todays date'!$E$6</c:f>
              <c:strCache>
                <c:ptCount val="1"/>
                <c:pt idx="0">
                  <c:v>Value1</c:v>
                </c:pt>
              </c:strCache>
            </c:strRef>
          </c:tx>
          <c:marker>
            <c:symbol val="none"/>
          </c:marker>
          <c:cat>
            <c:numRef>
              <c:f>'Todays date'!$D$7:$D$20</c:f>
              <c:numCache>
                <c:formatCode>m/d/yyyy</c:formatCode>
                <c:ptCount val="14"/>
                <c:pt idx="0">
                  <c:v>45220</c:v>
                </c:pt>
                <c:pt idx="1">
                  <c:v>45221</c:v>
                </c:pt>
                <c:pt idx="2">
                  <c:v>45222</c:v>
                </c:pt>
                <c:pt idx="3">
                  <c:v>45223</c:v>
                </c:pt>
                <c:pt idx="4">
                  <c:v>45224</c:v>
                </c:pt>
                <c:pt idx="5">
                  <c:v>45225</c:v>
                </c:pt>
                <c:pt idx="6">
                  <c:v>45226</c:v>
                </c:pt>
                <c:pt idx="7">
                  <c:v>45227</c:v>
                </c:pt>
                <c:pt idx="8">
                  <c:v>45228</c:v>
                </c:pt>
                <c:pt idx="9">
                  <c:v>45229</c:v>
                </c:pt>
                <c:pt idx="10">
                  <c:v>45230</c:v>
                </c:pt>
                <c:pt idx="11">
                  <c:v>45231</c:v>
                </c:pt>
                <c:pt idx="12">
                  <c:v>45232</c:v>
                </c:pt>
                <c:pt idx="13">
                  <c:v>45233</c:v>
                </c:pt>
              </c:numCache>
            </c:numRef>
          </c:cat>
          <c:val>
            <c:numRef>
              <c:f>'Todays date'!$E$7:$E$20</c:f>
              <c:numCache>
                <c:formatCode>General</c:formatCode>
                <c:ptCount val="14"/>
                <c:pt idx="0">
                  <c:v>399</c:v>
                </c:pt>
                <c:pt idx="1">
                  <c:v>3979</c:v>
                </c:pt>
                <c:pt idx="2">
                  <c:v>4358</c:v>
                </c:pt>
                <c:pt idx="3">
                  <c:v>8064</c:v>
                </c:pt>
                <c:pt idx="4">
                  <c:v>299</c:v>
                </c:pt>
                <c:pt idx="5">
                  <c:v>1176</c:v>
                </c:pt>
                <c:pt idx="6">
                  <c:v>452</c:v>
                </c:pt>
                <c:pt idx="7">
                  <c:v>180</c:v>
                </c:pt>
                <c:pt idx="8">
                  <c:v>9818</c:v>
                </c:pt>
                <c:pt idx="9">
                  <c:v>4762</c:v>
                </c:pt>
                <c:pt idx="10">
                  <c:v>3040</c:v>
                </c:pt>
                <c:pt idx="11">
                  <c:v>5094</c:v>
                </c:pt>
                <c:pt idx="12">
                  <c:v>3799</c:v>
                </c:pt>
                <c:pt idx="13">
                  <c:v>2825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110-4AD4-9CC5-FFE01DD18735}"/>
            </c:ext>
          </c:extLst>
        </c:ser>
        <c:ser>
          <c:idx val="1"/>
          <c:order val="1"/>
          <c:tx>
            <c:strRef>
              <c:f>'Todays date'!$F$6</c:f>
              <c:strCache>
                <c:ptCount val="1"/>
                <c:pt idx="0">
                  <c:v>Value2</c:v>
                </c:pt>
              </c:strCache>
            </c:strRef>
          </c:tx>
          <c:marker>
            <c:symbol val="none"/>
          </c:marker>
          <c:cat>
            <c:numRef>
              <c:f>'Todays date'!$D$7:$D$20</c:f>
              <c:numCache>
                <c:formatCode>m/d/yyyy</c:formatCode>
                <c:ptCount val="14"/>
                <c:pt idx="0">
                  <c:v>45220</c:v>
                </c:pt>
                <c:pt idx="1">
                  <c:v>45221</c:v>
                </c:pt>
                <c:pt idx="2">
                  <c:v>45222</c:v>
                </c:pt>
                <c:pt idx="3">
                  <c:v>45223</c:v>
                </c:pt>
                <c:pt idx="4">
                  <c:v>45224</c:v>
                </c:pt>
                <c:pt idx="5">
                  <c:v>45225</c:v>
                </c:pt>
                <c:pt idx="6">
                  <c:v>45226</c:v>
                </c:pt>
                <c:pt idx="7">
                  <c:v>45227</c:v>
                </c:pt>
                <c:pt idx="8">
                  <c:v>45228</c:v>
                </c:pt>
                <c:pt idx="9">
                  <c:v>45229</c:v>
                </c:pt>
                <c:pt idx="10">
                  <c:v>45230</c:v>
                </c:pt>
                <c:pt idx="11">
                  <c:v>45231</c:v>
                </c:pt>
                <c:pt idx="12">
                  <c:v>45232</c:v>
                </c:pt>
                <c:pt idx="13">
                  <c:v>45233</c:v>
                </c:pt>
              </c:numCache>
            </c:numRef>
          </c:cat>
          <c:val>
            <c:numRef>
              <c:f>'Todays date'!$F$7:$F$20</c:f>
              <c:numCache>
                <c:formatCode>General</c:formatCode>
                <c:ptCount val="14"/>
                <c:pt idx="0">
                  <c:v>7605</c:v>
                </c:pt>
                <c:pt idx="1">
                  <c:v>7256</c:v>
                </c:pt>
                <c:pt idx="2">
                  <c:v>2117</c:v>
                </c:pt>
                <c:pt idx="3">
                  <c:v>6194</c:v>
                </c:pt>
                <c:pt idx="4">
                  <c:v>9077</c:v>
                </c:pt>
                <c:pt idx="5">
                  <c:v>3353</c:v>
                </c:pt>
                <c:pt idx="6">
                  <c:v>2950</c:v>
                </c:pt>
                <c:pt idx="7">
                  <c:v>6269</c:v>
                </c:pt>
                <c:pt idx="8">
                  <c:v>5533</c:v>
                </c:pt>
                <c:pt idx="9">
                  <c:v>546</c:v>
                </c:pt>
                <c:pt idx="10">
                  <c:v>4825</c:v>
                </c:pt>
                <c:pt idx="11">
                  <c:v>946</c:v>
                </c:pt>
                <c:pt idx="12">
                  <c:v>6769</c:v>
                </c:pt>
                <c:pt idx="13">
                  <c:v>816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110-4AD4-9CC5-FFE01DD18735}"/>
            </c:ext>
          </c:extLst>
        </c:ser>
        <c:ser>
          <c:idx val="2"/>
          <c:order val="2"/>
          <c:tx>
            <c:strRef>
              <c:f>'Todays date'!$G$6</c:f>
              <c:strCache>
                <c:ptCount val="1"/>
                <c:pt idx="0">
                  <c:v>Value3</c:v>
                </c:pt>
              </c:strCache>
            </c:strRef>
          </c:tx>
          <c:marker>
            <c:symbol val="none"/>
          </c:marker>
          <c:cat>
            <c:numRef>
              <c:f>'Todays date'!$D$7:$D$20</c:f>
              <c:numCache>
                <c:formatCode>m/d/yyyy</c:formatCode>
                <c:ptCount val="14"/>
                <c:pt idx="0">
                  <c:v>45220</c:v>
                </c:pt>
                <c:pt idx="1">
                  <c:v>45221</c:v>
                </c:pt>
                <c:pt idx="2">
                  <c:v>45222</c:v>
                </c:pt>
                <c:pt idx="3">
                  <c:v>45223</c:v>
                </c:pt>
                <c:pt idx="4">
                  <c:v>45224</c:v>
                </c:pt>
                <c:pt idx="5">
                  <c:v>45225</c:v>
                </c:pt>
                <c:pt idx="6">
                  <c:v>45226</c:v>
                </c:pt>
                <c:pt idx="7">
                  <c:v>45227</c:v>
                </c:pt>
                <c:pt idx="8">
                  <c:v>45228</c:v>
                </c:pt>
                <c:pt idx="9">
                  <c:v>45229</c:v>
                </c:pt>
                <c:pt idx="10">
                  <c:v>45230</c:v>
                </c:pt>
                <c:pt idx="11">
                  <c:v>45231</c:v>
                </c:pt>
                <c:pt idx="12">
                  <c:v>45232</c:v>
                </c:pt>
                <c:pt idx="13">
                  <c:v>45233</c:v>
                </c:pt>
              </c:numCache>
            </c:numRef>
          </c:cat>
          <c:val>
            <c:numRef>
              <c:f>'Todays date'!$G$7:$G$20</c:f>
              <c:numCache>
                <c:formatCode>General</c:formatCode>
                <c:ptCount val="14"/>
                <c:pt idx="0">
                  <c:v>2977</c:v>
                </c:pt>
                <c:pt idx="1">
                  <c:v>1134</c:v>
                </c:pt>
                <c:pt idx="2">
                  <c:v>7883</c:v>
                </c:pt>
                <c:pt idx="3">
                  <c:v>6697</c:v>
                </c:pt>
                <c:pt idx="4">
                  <c:v>9069</c:v>
                </c:pt>
                <c:pt idx="5">
                  <c:v>1951</c:v>
                </c:pt>
                <c:pt idx="6">
                  <c:v>8302</c:v>
                </c:pt>
                <c:pt idx="7">
                  <c:v>5153</c:v>
                </c:pt>
                <c:pt idx="8">
                  <c:v>4846</c:v>
                </c:pt>
                <c:pt idx="9">
                  <c:v>9287</c:v>
                </c:pt>
                <c:pt idx="10">
                  <c:v>3961</c:v>
                </c:pt>
                <c:pt idx="11">
                  <c:v>8732</c:v>
                </c:pt>
                <c:pt idx="12">
                  <c:v>484</c:v>
                </c:pt>
                <c:pt idx="13">
                  <c:v>7580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110-4AD4-9CC5-FFE01DD18735}"/>
            </c:ext>
          </c:extLst>
        </c:ser>
        <c:ser>
          <c:idx val="3"/>
          <c:order val="3"/>
          <c:tx>
            <c:strRef>
              <c:f>'Todays date'!$H$6</c:f>
              <c:strCache>
                <c:ptCount val="1"/>
                <c:pt idx="0">
                  <c:v>Value4</c:v>
                </c:pt>
              </c:strCache>
            </c:strRef>
          </c:tx>
          <c:marker>
            <c:symbol val="none"/>
          </c:marker>
          <c:cat>
            <c:numRef>
              <c:f>'Todays date'!$D$7:$D$20</c:f>
              <c:numCache>
                <c:formatCode>m/d/yyyy</c:formatCode>
                <c:ptCount val="14"/>
                <c:pt idx="0">
                  <c:v>45220</c:v>
                </c:pt>
                <c:pt idx="1">
                  <c:v>45221</c:v>
                </c:pt>
                <c:pt idx="2">
                  <c:v>45222</c:v>
                </c:pt>
                <c:pt idx="3">
                  <c:v>45223</c:v>
                </c:pt>
                <c:pt idx="4">
                  <c:v>45224</c:v>
                </c:pt>
                <c:pt idx="5">
                  <c:v>45225</c:v>
                </c:pt>
                <c:pt idx="6">
                  <c:v>45226</c:v>
                </c:pt>
                <c:pt idx="7">
                  <c:v>45227</c:v>
                </c:pt>
                <c:pt idx="8">
                  <c:v>45228</c:v>
                </c:pt>
                <c:pt idx="9">
                  <c:v>45229</c:v>
                </c:pt>
                <c:pt idx="10">
                  <c:v>45230</c:v>
                </c:pt>
                <c:pt idx="11">
                  <c:v>45231</c:v>
                </c:pt>
                <c:pt idx="12">
                  <c:v>45232</c:v>
                </c:pt>
                <c:pt idx="13">
                  <c:v>45233</c:v>
                </c:pt>
              </c:numCache>
            </c:numRef>
          </c:cat>
          <c:val>
            <c:numRef>
              <c:f>'Todays date'!$H$7:$H$20</c:f>
              <c:numCache>
                <c:formatCode>General</c:formatCode>
                <c:ptCount val="14"/>
                <c:pt idx="0">
                  <c:v>6272</c:v>
                </c:pt>
                <c:pt idx="1">
                  <c:v>1335</c:v>
                </c:pt>
                <c:pt idx="2">
                  <c:v>4241</c:v>
                </c:pt>
                <c:pt idx="3">
                  <c:v>1742</c:v>
                </c:pt>
                <c:pt idx="4">
                  <c:v>3274</c:v>
                </c:pt>
                <c:pt idx="5">
                  <c:v>8247</c:v>
                </c:pt>
                <c:pt idx="6">
                  <c:v>7776</c:v>
                </c:pt>
                <c:pt idx="7">
                  <c:v>4712</c:v>
                </c:pt>
                <c:pt idx="8">
                  <c:v>5405</c:v>
                </c:pt>
                <c:pt idx="9">
                  <c:v>7311</c:v>
                </c:pt>
                <c:pt idx="10">
                  <c:v>7747</c:v>
                </c:pt>
                <c:pt idx="11">
                  <c:v>2637</c:v>
                </c:pt>
                <c:pt idx="12">
                  <c:v>718</c:v>
                </c:pt>
                <c:pt idx="13">
                  <c:v>6177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110-4AD4-9CC5-FFE01DD187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2015744"/>
        <c:axId val="122017280"/>
      </c:lineChart>
      <c:dateAx>
        <c:axId val="122015744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22017280"/>
        <c:crosses val="autoZero"/>
        <c:auto val="1"/>
        <c:lblOffset val="100"/>
        <c:baseTimeUnit val="days"/>
      </c:dateAx>
      <c:valAx>
        <c:axId val="12201728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22015744"/>
        <c:crosses val="autoZero"/>
        <c:crossBetween val="between"/>
      </c:valAx>
      <c:valAx>
        <c:axId val="232604416"/>
        <c:scaling>
          <c:orientation val="minMax"/>
          <c:max val="1"/>
        </c:scaling>
        <c:delete val="0"/>
        <c:axPos val="r"/>
        <c:numFmt formatCode="&quot;&quot;;&quot;&quot;;&quot;&quot;;&quot;&quot;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crossAx val="232606720"/>
        <c:crosses val="max"/>
        <c:crossBetween val="between"/>
      </c:valAx>
      <c:catAx>
        <c:axId val="232606720"/>
        <c:scaling>
          <c:orientation val="minMax"/>
        </c:scaling>
        <c:delete val="1"/>
        <c:axPos val="b"/>
        <c:majorTickMark val="out"/>
        <c:minorTickMark val="none"/>
        <c:tickLblPos val="nextTo"/>
        <c:crossAx val="232604416"/>
        <c:crosses val="autoZero"/>
        <c:auto val="1"/>
        <c:lblAlgn val="ctr"/>
        <c:lblOffset val="100"/>
        <c:noMultiLvlLbl val="0"/>
      </c:catAx>
    </c:plotArea>
    <c:legend>
      <c:legendPos val="t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017205595779411E-2"/>
          <c:y val="8.6742603930330342E-2"/>
          <c:w val="0.79970352297512104"/>
          <c:h val="0.7093073746489653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'Todays date'!$E$6</c:f>
              <c:strCache>
                <c:ptCount val="1"/>
                <c:pt idx="0">
                  <c:v>Value1</c:v>
                </c:pt>
              </c:strCache>
            </c:strRef>
          </c:tx>
          <c:marker>
            <c:symbol val="none"/>
          </c:marker>
          <c:xVal>
            <c:numRef>
              <c:f>'Todays date'!$D$7:$D$20</c:f>
              <c:numCache>
                <c:formatCode>m/d/yyyy</c:formatCode>
                <c:ptCount val="14"/>
                <c:pt idx="0">
                  <c:v>45220</c:v>
                </c:pt>
                <c:pt idx="1">
                  <c:v>45221</c:v>
                </c:pt>
                <c:pt idx="2">
                  <c:v>45222</c:v>
                </c:pt>
                <c:pt idx="3">
                  <c:v>45223</c:v>
                </c:pt>
                <c:pt idx="4">
                  <c:v>45224</c:v>
                </c:pt>
                <c:pt idx="5">
                  <c:v>45225</c:v>
                </c:pt>
                <c:pt idx="6">
                  <c:v>45226</c:v>
                </c:pt>
                <c:pt idx="7">
                  <c:v>45227</c:v>
                </c:pt>
                <c:pt idx="8">
                  <c:v>45228</c:v>
                </c:pt>
                <c:pt idx="9">
                  <c:v>45229</c:v>
                </c:pt>
                <c:pt idx="10">
                  <c:v>45230</c:v>
                </c:pt>
                <c:pt idx="11">
                  <c:v>45231</c:v>
                </c:pt>
                <c:pt idx="12">
                  <c:v>45232</c:v>
                </c:pt>
                <c:pt idx="13">
                  <c:v>45233</c:v>
                </c:pt>
              </c:numCache>
            </c:numRef>
          </c:xVal>
          <c:yVal>
            <c:numRef>
              <c:f>'Todays date'!$E$7:$E$20</c:f>
              <c:numCache>
                <c:formatCode>General</c:formatCode>
                <c:ptCount val="14"/>
                <c:pt idx="0">
                  <c:v>399</c:v>
                </c:pt>
                <c:pt idx="1">
                  <c:v>3979</c:v>
                </c:pt>
                <c:pt idx="2">
                  <c:v>4358</c:v>
                </c:pt>
                <c:pt idx="3">
                  <c:v>8064</c:v>
                </c:pt>
                <c:pt idx="4">
                  <c:v>299</c:v>
                </c:pt>
                <c:pt idx="5">
                  <c:v>1176</c:v>
                </c:pt>
                <c:pt idx="6">
                  <c:v>452</c:v>
                </c:pt>
                <c:pt idx="7">
                  <c:v>180</c:v>
                </c:pt>
                <c:pt idx="8">
                  <c:v>9818</c:v>
                </c:pt>
                <c:pt idx="9">
                  <c:v>4762</c:v>
                </c:pt>
                <c:pt idx="10">
                  <c:v>3040</c:v>
                </c:pt>
                <c:pt idx="11">
                  <c:v>5094</c:v>
                </c:pt>
                <c:pt idx="12">
                  <c:v>3799</c:v>
                </c:pt>
                <c:pt idx="13">
                  <c:v>2825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37A-4555-B533-1F9EC1579193}"/>
            </c:ext>
          </c:extLst>
        </c:ser>
        <c:ser>
          <c:idx val="1"/>
          <c:order val="1"/>
          <c:tx>
            <c:strRef>
              <c:f>'Todays date'!$F$6</c:f>
              <c:strCache>
                <c:ptCount val="1"/>
                <c:pt idx="0">
                  <c:v>Value2</c:v>
                </c:pt>
              </c:strCache>
            </c:strRef>
          </c:tx>
          <c:marker>
            <c:symbol val="none"/>
          </c:marker>
          <c:xVal>
            <c:numRef>
              <c:f>'Todays date'!$D$7:$D$20</c:f>
              <c:numCache>
                <c:formatCode>m/d/yyyy</c:formatCode>
                <c:ptCount val="14"/>
                <c:pt idx="0">
                  <c:v>45220</c:v>
                </c:pt>
                <c:pt idx="1">
                  <c:v>45221</c:v>
                </c:pt>
                <c:pt idx="2">
                  <c:v>45222</c:v>
                </c:pt>
                <c:pt idx="3">
                  <c:v>45223</c:v>
                </c:pt>
                <c:pt idx="4">
                  <c:v>45224</c:v>
                </c:pt>
                <c:pt idx="5">
                  <c:v>45225</c:v>
                </c:pt>
                <c:pt idx="6">
                  <c:v>45226</c:v>
                </c:pt>
                <c:pt idx="7">
                  <c:v>45227</c:v>
                </c:pt>
                <c:pt idx="8">
                  <c:v>45228</c:v>
                </c:pt>
                <c:pt idx="9">
                  <c:v>45229</c:v>
                </c:pt>
                <c:pt idx="10">
                  <c:v>45230</c:v>
                </c:pt>
                <c:pt idx="11">
                  <c:v>45231</c:v>
                </c:pt>
                <c:pt idx="12">
                  <c:v>45232</c:v>
                </c:pt>
                <c:pt idx="13">
                  <c:v>45233</c:v>
                </c:pt>
              </c:numCache>
            </c:numRef>
          </c:xVal>
          <c:yVal>
            <c:numRef>
              <c:f>'Todays date'!$F$7:$F$20</c:f>
              <c:numCache>
                <c:formatCode>General</c:formatCode>
                <c:ptCount val="14"/>
                <c:pt idx="0">
                  <c:v>7605</c:v>
                </c:pt>
                <c:pt idx="1">
                  <c:v>7256</c:v>
                </c:pt>
                <c:pt idx="2">
                  <c:v>2117</c:v>
                </c:pt>
                <c:pt idx="3">
                  <c:v>6194</c:v>
                </c:pt>
                <c:pt idx="4">
                  <c:v>9077</c:v>
                </c:pt>
                <c:pt idx="5">
                  <c:v>3353</c:v>
                </c:pt>
                <c:pt idx="6">
                  <c:v>2950</c:v>
                </c:pt>
                <c:pt idx="7">
                  <c:v>6269</c:v>
                </c:pt>
                <c:pt idx="8">
                  <c:v>5533</c:v>
                </c:pt>
                <c:pt idx="9">
                  <c:v>546</c:v>
                </c:pt>
                <c:pt idx="10">
                  <c:v>4825</c:v>
                </c:pt>
                <c:pt idx="11">
                  <c:v>946</c:v>
                </c:pt>
                <c:pt idx="12">
                  <c:v>6769</c:v>
                </c:pt>
                <c:pt idx="13">
                  <c:v>816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37A-4555-B533-1F9EC1579193}"/>
            </c:ext>
          </c:extLst>
        </c:ser>
        <c:ser>
          <c:idx val="2"/>
          <c:order val="2"/>
          <c:tx>
            <c:strRef>
              <c:f>'Todays date'!$G$6</c:f>
              <c:strCache>
                <c:ptCount val="1"/>
                <c:pt idx="0">
                  <c:v>Value3</c:v>
                </c:pt>
              </c:strCache>
            </c:strRef>
          </c:tx>
          <c:marker>
            <c:symbol val="none"/>
          </c:marker>
          <c:xVal>
            <c:numRef>
              <c:f>'Todays date'!$D$7:$D$20</c:f>
              <c:numCache>
                <c:formatCode>m/d/yyyy</c:formatCode>
                <c:ptCount val="14"/>
                <c:pt idx="0">
                  <c:v>45220</c:v>
                </c:pt>
                <c:pt idx="1">
                  <c:v>45221</c:v>
                </c:pt>
                <c:pt idx="2">
                  <c:v>45222</c:v>
                </c:pt>
                <c:pt idx="3">
                  <c:v>45223</c:v>
                </c:pt>
                <c:pt idx="4">
                  <c:v>45224</c:v>
                </c:pt>
                <c:pt idx="5">
                  <c:v>45225</c:v>
                </c:pt>
                <c:pt idx="6">
                  <c:v>45226</c:v>
                </c:pt>
                <c:pt idx="7">
                  <c:v>45227</c:v>
                </c:pt>
                <c:pt idx="8">
                  <c:v>45228</c:v>
                </c:pt>
                <c:pt idx="9">
                  <c:v>45229</c:v>
                </c:pt>
                <c:pt idx="10">
                  <c:v>45230</c:v>
                </c:pt>
                <c:pt idx="11">
                  <c:v>45231</c:v>
                </c:pt>
                <c:pt idx="12">
                  <c:v>45232</c:v>
                </c:pt>
                <c:pt idx="13">
                  <c:v>45233</c:v>
                </c:pt>
              </c:numCache>
            </c:numRef>
          </c:xVal>
          <c:yVal>
            <c:numRef>
              <c:f>'Todays date'!$G$7:$G$20</c:f>
              <c:numCache>
                <c:formatCode>General</c:formatCode>
                <c:ptCount val="14"/>
                <c:pt idx="0">
                  <c:v>2977</c:v>
                </c:pt>
                <c:pt idx="1">
                  <c:v>1134</c:v>
                </c:pt>
                <c:pt idx="2">
                  <c:v>7883</c:v>
                </c:pt>
                <c:pt idx="3">
                  <c:v>6697</c:v>
                </c:pt>
                <c:pt idx="4">
                  <c:v>9069</c:v>
                </c:pt>
                <c:pt idx="5">
                  <c:v>1951</c:v>
                </c:pt>
                <c:pt idx="6">
                  <c:v>8302</c:v>
                </c:pt>
                <c:pt idx="7">
                  <c:v>5153</c:v>
                </c:pt>
                <c:pt idx="8">
                  <c:v>4846</c:v>
                </c:pt>
                <c:pt idx="9">
                  <c:v>9287</c:v>
                </c:pt>
                <c:pt idx="10">
                  <c:v>3961</c:v>
                </c:pt>
                <c:pt idx="11">
                  <c:v>8732</c:v>
                </c:pt>
                <c:pt idx="12">
                  <c:v>484</c:v>
                </c:pt>
                <c:pt idx="13">
                  <c:v>7580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937A-4555-B533-1F9EC1579193}"/>
            </c:ext>
          </c:extLst>
        </c:ser>
        <c:ser>
          <c:idx val="3"/>
          <c:order val="3"/>
          <c:tx>
            <c:strRef>
              <c:f>'Todays date'!$H$6</c:f>
              <c:strCache>
                <c:ptCount val="1"/>
                <c:pt idx="0">
                  <c:v>Value4</c:v>
                </c:pt>
              </c:strCache>
            </c:strRef>
          </c:tx>
          <c:marker>
            <c:symbol val="none"/>
          </c:marker>
          <c:xVal>
            <c:numRef>
              <c:f>'Todays date'!$D$7:$D$20</c:f>
              <c:numCache>
                <c:formatCode>m/d/yyyy</c:formatCode>
                <c:ptCount val="14"/>
                <c:pt idx="0">
                  <c:v>45220</c:v>
                </c:pt>
                <c:pt idx="1">
                  <c:v>45221</c:v>
                </c:pt>
                <c:pt idx="2">
                  <c:v>45222</c:v>
                </c:pt>
                <c:pt idx="3">
                  <c:v>45223</c:v>
                </c:pt>
                <c:pt idx="4">
                  <c:v>45224</c:v>
                </c:pt>
                <c:pt idx="5">
                  <c:v>45225</c:v>
                </c:pt>
                <c:pt idx="6">
                  <c:v>45226</c:v>
                </c:pt>
                <c:pt idx="7">
                  <c:v>45227</c:v>
                </c:pt>
                <c:pt idx="8">
                  <c:v>45228</c:v>
                </c:pt>
                <c:pt idx="9">
                  <c:v>45229</c:v>
                </c:pt>
                <c:pt idx="10">
                  <c:v>45230</c:v>
                </c:pt>
                <c:pt idx="11">
                  <c:v>45231</c:v>
                </c:pt>
                <c:pt idx="12">
                  <c:v>45232</c:v>
                </c:pt>
                <c:pt idx="13">
                  <c:v>45233</c:v>
                </c:pt>
              </c:numCache>
            </c:numRef>
          </c:xVal>
          <c:yVal>
            <c:numRef>
              <c:f>'Todays date'!$H$7:$H$20</c:f>
              <c:numCache>
                <c:formatCode>General</c:formatCode>
                <c:ptCount val="14"/>
                <c:pt idx="0">
                  <c:v>6272</c:v>
                </c:pt>
                <c:pt idx="1">
                  <c:v>1335</c:v>
                </c:pt>
                <c:pt idx="2">
                  <c:v>4241</c:v>
                </c:pt>
                <c:pt idx="3">
                  <c:v>1742</c:v>
                </c:pt>
                <c:pt idx="4">
                  <c:v>3274</c:v>
                </c:pt>
                <c:pt idx="5">
                  <c:v>8247</c:v>
                </c:pt>
                <c:pt idx="6">
                  <c:v>7776</c:v>
                </c:pt>
                <c:pt idx="7">
                  <c:v>4712</c:v>
                </c:pt>
                <c:pt idx="8">
                  <c:v>5405</c:v>
                </c:pt>
                <c:pt idx="9">
                  <c:v>7311</c:v>
                </c:pt>
                <c:pt idx="10">
                  <c:v>7747</c:v>
                </c:pt>
                <c:pt idx="11">
                  <c:v>2637</c:v>
                </c:pt>
                <c:pt idx="12">
                  <c:v>718</c:v>
                </c:pt>
                <c:pt idx="13">
                  <c:v>6177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937A-4555-B533-1F9EC15791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5491712"/>
        <c:axId val="237700992"/>
      </c:scatterChart>
      <c:scatterChart>
        <c:scatterStyle val="smoothMarker"/>
        <c:varyColors val="0"/>
        <c:ser>
          <c:idx val="4"/>
          <c:order val="4"/>
          <c:tx>
            <c:strRef>
              <c:f>'Todays date'!$A$26</c:f>
              <c:strCache>
                <c:ptCount val="1"/>
                <c:pt idx="0">
                  <c:v>Ref Point</c:v>
                </c:pt>
              </c:strCache>
            </c:strRef>
          </c:tx>
          <c:marker>
            <c:symbol val="plus"/>
            <c:size val="5"/>
            <c:spPr>
              <a:solidFill>
                <a:schemeClr val="accent1"/>
              </a:solidFill>
            </c:spPr>
          </c:marker>
          <c:errBars>
            <c:errDir val="y"/>
            <c:errBarType val="minus"/>
            <c:errValType val="fixedVal"/>
            <c:noEndCap val="1"/>
            <c:val val="1"/>
            <c:spPr>
              <a:ln w="31750">
                <a:solidFill>
                  <a:schemeClr val="bg2">
                    <a:lumMod val="50000"/>
                  </a:schemeClr>
                </a:solidFill>
                <a:prstDash val="sysDash"/>
              </a:ln>
              <a:effectLst>
                <a:outerShdw blurRad="76200" dir="3780000" sx="37000" sy="37000" kx="-1200000" algn="bl" rotWithShape="0">
                  <a:prstClr val="black">
                    <a:alpha val="67000"/>
                  </a:prstClr>
                </a:outerShdw>
              </a:effectLst>
            </c:spPr>
          </c:errBars>
          <c:xVal>
            <c:numRef>
              <c:f>'Todays date'!$B$26</c:f>
              <c:numCache>
                <c:formatCode>m/d/yyyy</c:formatCode>
                <c:ptCount val="1"/>
                <c:pt idx="0">
                  <c:v>45225</c:v>
                </c:pt>
              </c:numCache>
            </c:numRef>
          </c:xVal>
          <c:yVal>
            <c:numLit>
              <c:formatCode>General</c:formatCode>
              <c:ptCount val="1"/>
              <c:pt idx="0">
                <c:v>1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4-937A-4555-B533-1F9EC15791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65652480"/>
        <c:axId val="236835968"/>
      </c:scatterChart>
      <c:valAx>
        <c:axId val="23549171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237700992"/>
        <c:crosses val="autoZero"/>
        <c:crossBetween val="midCat"/>
      </c:valAx>
      <c:valAx>
        <c:axId val="23770099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crossAx val="235491712"/>
        <c:crosses val="autoZero"/>
        <c:crossBetween val="midCat"/>
      </c:valAx>
      <c:valAx>
        <c:axId val="236835968"/>
        <c:scaling>
          <c:orientation val="minMax"/>
          <c:max val="1"/>
        </c:scaling>
        <c:delete val="0"/>
        <c:axPos val="r"/>
        <c:numFmt formatCode="&quot;&quot;;&quot;&quot;;&quot;&quot;;&quot;&quot;" sourceLinked="0"/>
        <c:majorTickMark val="out"/>
        <c:minorTickMark val="none"/>
        <c:tickLblPos val="nextTo"/>
        <c:spPr>
          <a:noFill/>
          <a:ln>
            <a:noFill/>
          </a:ln>
        </c:spPr>
        <c:crossAx val="265652480"/>
        <c:crosses val="max"/>
        <c:crossBetween val="midCat"/>
      </c:valAx>
      <c:valAx>
        <c:axId val="265652480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236835968"/>
        <c:crosses val="autoZero"/>
        <c:crossBetween val="midCat"/>
      </c:valAx>
    </c:plotArea>
    <c:legend>
      <c:legendPos val="t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tockChart>
        <c:ser>
          <c:idx val="0"/>
          <c:order val="0"/>
          <c:tx>
            <c:strRef>
              <c:f>Stock!$C$5</c:f>
              <c:strCache>
                <c:ptCount val="1"/>
                <c:pt idx="0">
                  <c:v>Maximum</c:v>
                </c:pt>
              </c:strCache>
            </c:strRef>
          </c:tx>
          <c:spPr>
            <a:ln w="25400" cap="rnd">
              <a:noFill/>
              <a:round/>
            </a:ln>
            <a:effectLst>
              <a:outerShdw blurRad="50800" dist="38100" dir="5400000" rotWithShape="0">
                <a:srgbClr val="000000">
                  <a:alpha val="43137"/>
                </a:srgbClr>
              </a:outerShdw>
            </a:effectLst>
          </c:spPr>
          <c:marker>
            <c:symbol val="dash"/>
            <c:size val="5"/>
            <c:spPr>
              <a:gradFill rotWithShape="1">
                <a:gsLst>
                  <a:gs pos="0">
                    <a:schemeClr val="accent2">
                      <a:tint val="70000"/>
                      <a:satMod val="180000"/>
                    </a:schemeClr>
                  </a:gs>
                  <a:gs pos="62000">
                    <a:schemeClr val="accent2">
                      <a:tint val="30000"/>
                      <a:satMod val="180000"/>
                    </a:schemeClr>
                  </a:gs>
                  <a:gs pos="100000">
                    <a:schemeClr val="accent2">
                      <a:tint val="22000"/>
                      <a:satMod val="180000"/>
                    </a:schemeClr>
                  </a:gs>
                </a:gsLst>
                <a:lin ang="16200000" scaled="0"/>
              </a:gradFill>
              <a:ln w="19050" cap="flat" cmpd="sng" algn="ctr">
                <a:solidFill>
                  <a:schemeClr val="accent1">
                    <a:lumMod val="75000"/>
                  </a:schemeClr>
                </a:solidFill>
                <a:round/>
              </a:ln>
              <a:effectLst>
                <a:outerShdw blurRad="50800" dist="38100" dir="5400000" rotWithShape="0">
                  <a:srgbClr val="000000">
                    <a:alpha val="43137"/>
                  </a:srgbClr>
                </a:outerShdw>
              </a:effectLst>
            </c:spPr>
          </c:marker>
          <c:cat>
            <c:numRef>
              <c:f>Stock!$B$6:$B$13</c:f>
              <c:numCache>
                <c:formatCode>m/d/yyyy</c:formatCode>
                <c:ptCount val="8"/>
                <c:pt idx="0">
                  <c:v>43586</c:v>
                </c:pt>
                <c:pt idx="1">
                  <c:v>43587</c:v>
                </c:pt>
                <c:pt idx="2">
                  <c:v>43588</c:v>
                </c:pt>
                <c:pt idx="3">
                  <c:v>43589</c:v>
                </c:pt>
                <c:pt idx="4">
                  <c:v>43590</c:v>
                </c:pt>
                <c:pt idx="5">
                  <c:v>43591</c:v>
                </c:pt>
                <c:pt idx="6">
                  <c:v>43592</c:v>
                </c:pt>
                <c:pt idx="7">
                  <c:v>43593</c:v>
                </c:pt>
              </c:numCache>
            </c:numRef>
          </c:cat>
          <c:val>
            <c:numRef>
              <c:f>Stock!$C$6:$C$13</c:f>
              <c:numCache>
                <c:formatCode>General</c:formatCode>
                <c:ptCount val="8"/>
                <c:pt idx="0">
                  <c:v>170</c:v>
                </c:pt>
                <c:pt idx="1">
                  <c:v>162</c:v>
                </c:pt>
                <c:pt idx="2">
                  <c:v>172</c:v>
                </c:pt>
                <c:pt idx="3">
                  <c:v>188</c:v>
                </c:pt>
                <c:pt idx="4">
                  <c:v>171</c:v>
                </c:pt>
                <c:pt idx="5">
                  <c:v>174</c:v>
                </c:pt>
                <c:pt idx="6">
                  <c:v>184</c:v>
                </c:pt>
                <c:pt idx="7">
                  <c:v>169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7B5-44AF-BC45-FE4FA3E909CF}"/>
            </c:ext>
          </c:extLst>
        </c:ser>
        <c:ser>
          <c:idx val="1"/>
          <c:order val="1"/>
          <c:tx>
            <c:strRef>
              <c:f>Stock!$D$5</c:f>
              <c:strCache>
                <c:ptCount val="1"/>
                <c:pt idx="0">
                  <c:v>Minimum</c:v>
                </c:pt>
              </c:strCache>
            </c:strRef>
          </c:tx>
          <c:spPr>
            <a:ln w="25400" cap="rnd">
              <a:noFill/>
              <a:round/>
            </a:ln>
            <a:effectLst>
              <a:outerShdw blurRad="50800" dist="38100" dir="5400000" rotWithShape="0">
                <a:srgbClr val="000000">
                  <a:alpha val="43137"/>
                </a:srgbClr>
              </a:outerShdw>
            </a:effectLst>
          </c:spPr>
          <c:marker>
            <c:symbol val="dash"/>
            <c:size val="5"/>
            <c:spPr>
              <a:gradFill rotWithShape="1">
                <a:gsLst>
                  <a:gs pos="0">
                    <a:schemeClr val="accent4">
                      <a:tint val="70000"/>
                      <a:satMod val="180000"/>
                    </a:schemeClr>
                  </a:gs>
                  <a:gs pos="62000">
                    <a:schemeClr val="accent4">
                      <a:tint val="30000"/>
                      <a:satMod val="180000"/>
                    </a:schemeClr>
                  </a:gs>
                  <a:gs pos="100000">
                    <a:schemeClr val="accent4">
                      <a:tint val="22000"/>
                      <a:satMod val="180000"/>
                    </a:schemeClr>
                  </a:gs>
                </a:gsLst>
                <a:lin ang="16200000" scaled="0"/>
              </a:gradFill>
              <a:ln w="9525" cap="flat" cmpd="sng" algn="ctr">
                <a:solidFill>
                  <a:schemeClr val="accent6">
                    <a:lumMod val="50000"/>
                  </a:schemeClr>
                </a:solidFill>
                <a:round/>
              </a:ln>
              <a:effectLst>
                <a:outerShdw blurRad="50800" dist="38100" dir="5400000" rotWithShape="0">
                  <a:srgbClr val="000000">
                    <a:alpha val="43137"/>
                  </a:srgbClr>
                </a:outerShdw>
              </a:effectLst>
            </c:spPr>
          </c:marker>
          <c:cat>
            <c:numRef>
              <c:f>Stock!$B$6:$B$13</c:f>
              <c:numCache>
                <c:formatCode>m/d/yyyy</c:formatCode>
                <c:ptCount val="8"/>
                <c:pt idx="0">
                  <c:v>43586</c:v>
                </c:pt>
                <c:pt idx="1">
                  <c:v>43587</c:v>
                </c:pt>
                <c:pt idx="2">
                  <c:v>43588</c:v>
                </c:pt>
                <c:pt idx="3">
                  <c:v>43589</c:v>
                </c:pt>
                <c:pt idx="4">
                  <c:v>43590</c:v>
                </c:pt>
                <c:pt idx="5">
                  <c:v>43591</c:v>
                </c:pt>
                <c:pt idx="6">
                  <c:v>43592</c:v>
                </c:pt>
                <c:pt idx="7">
                  <c:v>43593</c:v>
                </c:pt>
              </c:numCache>
            </c:numRef>
          </c:cat>
          <c:val>
            <c:numRef>
              <c:f>Stock!$D$6:$D$13</c:f>
              <c:numCache>
                <c:formatCode>General</c:formatCode>
                <c:ptCount val="8"/>
                <c:pt idx="0">
                  <c:v>160</c:v>
                </c:pt>
                <c:pt idx="1">
                  <c:v>144</c:v>
                </c:pt>
                <c:pt idx="2">
                  <c:v>150</c:v>
                </c:pt>
                <c:pt idx="3">
                  <c:v>170</c:v>
                </c:pt>
                <c:pt idx="4">
                  <c:v>160</c:v>
                </c:pt>
                <c:pt idx="5">
                  <c:v>160</c:v>
                </c:pt>
                <c:pt idx="6">
                  <c:v>151</c:v>
                </c:pt>
                <c:pt idx="7">
                  <c:v>160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7B5-44AF-BC45-FE4FA3E909CF}"/>
            </c:ext>
          </c:extLst>
        </c:ser>
        <c:ser>
          <c:idx val="2"/>
          <c:order val="2"/>
          <c:tx>
            <c:strRef>
              <c:f>Stock!$E$5</c:f>
              <c:strCache>
                <c:ptCount val="1"/>
                <c:pt idx="0">
                  <c:v>Slot</c:v>
                </c:pt>
              </c:strCache>
            </c:strRef>
          </c:tx>
          <c:spPr>
            <a:ln w="25400" cap="rnd">
              <a:noFill/>
              <a:round/>
            </a:ln>
            <a:effectLst>
              <a:outerShdw blurRad="50800" dist="38100" dir="5400000" rotWithShape="0">
                <a:srgbClr val="000000">
                  <a:alpha val="43137"/>
                </a:srgbClr>
              </a:outerShdw>
            </a:effectLst>
          </c:spPr>
          <c:marker>
            <c:symbol val="circle"/>
            <c:size val="5"/>
            <c:spPr>
              <a:gradFill rotWithShape="1">
                <a:gsLst>
                  <a:gs pos="0">
                    <a:schemeClr val="accent6">
                      <a:tint val="70000"/>
                      <a:satMod val="180000"/>
                    </a:schemeClr>
                  </a:gs>
                  <a:gs pos="62000">
                    <a:schemeClr val="accent6">
                      <a:tint val="30000"/>
                      <a:satMod val="180000"/>
                    </a:schemeClr>
                  </a:gs>
                  <a:gs pos="100000">
                    <a:schemeClr val="accent6">
                      <a:tint val="22000"/>
                      <a:satMod val="180000"/>
                    </a:schemeClr>
                  </a:gs>
                </a:gsLst>
                <a:lin ang="16200000" scaled="0"/>
              </a:gradFill>
              <a:ln w="25400" cap="flat" cmpd="sng" algn="ctr">
                <a:solidFill>
                  <a:schemeClr val="accent6">
                    <a:shade val="95000"/>
                  </a:schemeClr>
                </a:solidFill>
                <a:round/>
              </a:ln>
              <a:effectLst>
                <a:outerShdw blurRad="50800" dist="38100" dir="5400000" rotWithShape="0">
                  <a:srgbClr val="000000">
                    <a:alpha val="43137"/>
                  </a:srgbClr>
                </a:outerShdw>
              </a:effectLst>
            </c:spPr>
          </c:marker>
          <c:cat>
            <c:numRef>
              <c:f>Stock!$B$6:$B$13</c:f>
              <c:numCache>
                <c:formatCode>m/d/yyyy</c:formatCode>
                <c:ptCount val="8"/>
                <c:pt idx="0">
                  <c:v>43586</c:v>
                </c:pt>
                <c:pt idx="1">
                  <c:v>43587</c:v>
                </c:pt>
                <c:pt idx="2">
                  <c:v>43588</c:v>
                </c:pt>
                <c:pt idx="3">
                  <c:v>43589</c:v>
                </c:pt>
                <c:pt idx="4">
                  <c:v>43590</c:v>
                </c:pt>
                <c:pt idx="5">
                  <c:v>43591</c:v>
                </c:pt>
                <c:pt idx="6">
                  <c:v>43592</c:v>
                </c:pt>
                <c:pt idx="7">
                  <c:v>43593</c:v>
                </c:pt>
              </c:numCache>
            </c:numRef>
          </c:cat>
          <c:val>
            <c:numRef>
              <c:f>Stock!$E$6:$E$13</c:f>
              <c:numCache>
                <c:formatCode>General</c:formatCode>
                <c:ptCount val="8"/>
                <c:pt idx="0">
                  <c:v>165</c:v>
                </c:pt>
                <c:pt idx="1">
                  <c:v>160</c:v>
                </c:pt>
                <c:pt idx="2">
                  <c:v>150</c:v>
                </c:pt>
                <c:pt idx="3">
                  <c:v>175</c:v>
                </c:pt>
                <c:pt idx="4">
                  <c:v>170</c:v>
                </c:pt>
                <c:pt idx="5">
                  <c:v>166</c:v>
                </c:pt>
                <c:pt idx="6">
                  <c:v>167</c:v>
                </c:pt>
                <c:pt idx="7">
                  <c:v>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7B5-44AF-BC45-FE4FA3E909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25400">
              <a:solidFill>
                <a:schemeClr val="tx1">
                  <a:lumMod val="75000"/>
                  <a:lumOff val="25000"/>
                </a:schemeClr>
              </a:solidFill>
            </a:ln>
            <a:effectLst/>
          </c:spPr>
        </c:hiLowLines>
        <c:axId val="557833320"/>
        <c:axId val="557834960"/>
      </c:stockChart>
      <c:dateAx>
        <c:axId val="557833320"/>
        <c:scaling>
          <c:orientation val="minMax"/>
        </c:scaling>
        <c:delete val="0"/>
        <c:axPos val="b"/>
        <c:numFmt formatCode="dd/mm" sourceLinked="0"/>
        <c:majorTickMark val="out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57834960"/>
        <c:crosses val="autoZero"/>
        <c:auto val="1"/>
        <c:lblOffset val="100"/>
        <c:baseTimeUnit val="days"/>
        <c:majorUnit val="1"/>
        <c:majorTimeUnit val="days"/>
      </c:dateAx>
      <c:valAx>
        <c:axId val="557834960"/>
        <c:scaling>
          <c:orientation val="minMax"/>
          <c:min val="12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57833320"/>
        <c:crosses val="autoZero"/>
        <c:crossBetween val="between"/>
        <c:majorUnit val="4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/>
            </a:pPr>
            <a:r>
              <a:rPr lang="en-US" sz="1600"/>
              <a:t>MtM per line and per month</a:t>
            </a:r>
          </a:p>
        </c:rich>
      </c:tx>
      <c:layout>
        <c:manualLayout>
          <c:xMode val="edge"/>
          <c:yMode val="edge"/>
          <c:x val="0.39081199286465651"/>
          <c:y val="8.5470085470085496E-3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4.3967151265816178E-2"/>
          <c:y val="0.11409246921057969"/>
          <c:w val="0.85673807912865663"/>
          <c:h val="0.7044690086816071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'Power Sales'!$Y$11</c:f>
              <c:strCache>
                <c:ptCount val="1"/>
                <c:pt idx="0">
                  <c:v>Line1</c:v>
                </c:pt>
              </c:strCache>
            </c:strRef>
          </c:tx>
          <c:invertIfNegative val="0"/>
          <c:cat>
            <c:numRef>
              <c:f>'Power Sales'!$X$12:$X$59</c:f>
              <c:numCache>
                <c:formatCode>mmm\-yy</c:formatCode>
                <c:ptCount val="48"/>
                <c:pt idx="0">
                  <c:v>40544</c:v>
                </c:pt>
                <c:pt idx="1">
                  <c:v>40575</c:v>
                </c:pt>
                <c:pt idx="2">
                  <c:v>40603</c:v>
                </c:pt>
                <c:pt idx="3">
                  <c:v>40634</c:v>
                </c:pt>
                <c:pt idx="4">
                  <c:v>40664</c:v>
                </c:pt>
                <c:pt idx="5">
                  <c:v>40695</c:v>
                </c:pt>
                <c:pt idx="6">
                  <c:v>40725</c:v>
                </c:pt>
                <c:pt idx="7">
                  <c:v>40756</c:v>
                </c:pt>
                <c:pt idx="8">
                  <c:v>40787</c:v>
                </c:pt>
                <c:pt idx="9">
                  <c:v>40817</c:v>
                </c:pt>
                <c:pt idx="10">
                  <c:v>40848</c:v>
                </c:pt>
                <c:pt idx="11">
                  <c:v>40878</c:v>
                </c:pt>
                <c:pt idx="12">
                  <c:v>40909</c:v>
                </c:pt>
                <c:pt idx="13">
                  <c:v>40940</c:v>
                </c:pt>
                <c:pt idx="14">
                  <c:v>40969</c:v>
                </c:pt>
                <c:pt idx="15">
                  <c:v>41000</c:v>
                </c:pt>
                <c:pt idx="16">
                  <c:v>41030</c:v>
                </c:pt>
                <c:pt idx="17">
                  <c:v>41061</c:v>
                </c:pt>
                <c:pt idx="18">
                  <c:v>41091</c:v>
                </c:pt>
                <c:pt idx="19">
                  <c:v>41122</c:v>
                </c:pt>
                <c:pt idx="20">
                  <c:v>41153</c:v>
                </c:pt>
                <c:pt idx="21">
                  <c:v>41183</c:v>
                </c:pt>
                <c:pt idx="22">
                  <c:v>41214</c:v>
                </c:pt>
                <c:pt idx="23">
                  <c:v>41244</c:v>
                </c:pt>
                <c:pt idx="24">
                  <c:v>41275</c:v>
                </c:pt>
                <c:pt idx="25">
                  <c:v>41306</c:v>
                </c:pt>
                <c:pt idx="26">
                  <c:v>41334</c:v>
                </c:pt>
                <c:pt idx="27">
                  <c:v>41365</c:v>
                </c:pt>
                <c:pt idx="28">
                  <c:v>41395</c:v>
                </c:pt>
                <c:pt idx="29">
                  <c:v>41426</c:v>
                </c:pt>
                <c:pt idx="30">
                  <c:v>41456</c:v>
                </c:pt>
                <c:pt idx="31">
                  <c:v>41487</c:v>
                </c:pt>
                <c:pt idx="32">
                  <c:v>41518</c:v>
                </c:pt>
                <c:pt idx="33">
                  <c:v>41548</c:v>
                </c:pt>
                <c:pt idx="34">
                  <c:v>41579</c:v>
                </c:pt>
                <c:pt idx="35">
                  <c:v>41609</c:v>
                </c:pt>
                <c:pt idx="36">
                  <c:v>41640</c:v>
                </c:pt>
                <c:pt idx="37">
                  <c:v>41671</c:v>
                </c:pt>
                <c:pt idx="38">
                  <c:v>41699</c:v>
                </c:pt>
                <c:pt idx="39">
                  <c:v>41730</c:v>
                </c:pt>
                <c:pt idx="40">
                  <c:v>41760</c:v>
                </c:pt>
                <c:pt idx="41">
                  <c:v>41791</c:v>
                </c:pt>
                <c:pt idx="42">
                  <c:v>41821</c:v>
                </c:pt>
                <c:pt idx="43">
                  <c:v>41852</c:v>
                </c:pt>
                <c:pt idx="44">
                  <c:v>41883</c:v>
                </c:pt>
                <c:pt idx="45">
                  <c:v>41913</c:v>
                </c:pt>
                <c:pt idx="46">
                  <c:v>41944</c:v>
                </c:pt>
                <c:pt idx="47">
                  <c:v>41974</c:v>
                </c:pt>
              </c:numCache>
            </c:numRef>
          </c:cat>
          <c:val>
            <c:numRef>
              <c:f>'Power Sales'!$Y$12:$Y$59</c:f>
              <c:numCache>
                <c:formatCode>0.00</c:formatCode>
                <c:ptCount val="48"/>
                <c:pt idx="0">
                  <c:v>37.597744836420461</c:v>
                </c:pt>
                <c:pt idx="1">
                  <c:v>-26.577499629754392</c:v>
                </c:pt>
                <c:pt idx="2">
                  <c:v>7.2264957980707374</c:v>
                </c:pt>
                <c:pt idx="3">
                  <c:v>15.535361930444784</c:v>
                </c:pt>
                <c:pt idx="4">
                  <c:v>-22.729307950244614</c:v>
                </c:pt>
                <c:pt idx="5">
                  <c:v>-19.418947587881263</c:v>
                </c:pt>
                <c:pt idx="6">
                  <c:v>4.0116096303409661</c:v>
                </c:pt>
                <c:pt idx="7">
                  <c:v>-24.061900209348529</c:v>
                </c:pt>
                <c:pt idx="8">
                  <c:v>-14.811807304867784</c:v>
                </c:pt>
                <c:pt idx="9">
                  <c:v>2.0014899491968245</c:v>
                </c:pt>
                <c:pt idx="10">
                  <c:v>17.982347253897167</c:v>
                </c:pt>
                <c:pt idx="11">
                  <c:v>-19.55538592735973</c:v>
                </c:pt>
                <c:pt idx="12">
                  <c:v>-14.770413711887155</c:v>
                </c:pt>
                <c:pt idx="13">
                  <c:v>8.8261539188006726</c:v>
                </c:pt>
                <c:pt idx="14">
                  <c:v>7.7447391037359568</c:v>
                </c:pt>
                <c:pt idx="15">
                  <c:v>16.805665785535609</c:v>
                </c:pt>
                <c:pt idx="16">
                  <c:v>24.141927712521216</c:v>
                </c:pt>
                <c:pt idx="17">
                  <c:v>12.158528452790961</c:v>
                </c:pt>
                <c:pt idx="18">
                  <c:v>20.651279392184613</c:v>
                </c:pt>
                <c:pt idx="19">
                  <c:v>-12.821070112144447</c:v>
                </c:pt>
                <c:pt idx="20">
                  <c:v>32.093294638151519</c:v>
                </c:pt>
                <c:pt idx="21">
                  <c:v>-7.4537899592226866</c:v>
                </c:pt>
                <c:pt idx="22">
                  <c:v>31.282615774706265</c:v>
                </c:pt>
                <c:pt idx="23">
                  <c:v>-18.223774342761232</c:v>
                </c:pt>
                <c:pt idx="24">
                  <c:v>-27.938769017973829</c:v>
                </c:pt>
                <c:pt idx="25">
                  <c:v>30.363425455904029</c:v>
                </c:pt>
                <c:pt idx="26">
                  <c:v>-28.339902015920327</c:v>
                </c:pt>
                <c:pt idx="27">
                  <c:v>18.145865982512198</c:v>
                </c:pt>
                <c:pt idx="28">
                  <c:v>1.5671983680185622</c:v>
                </c:pt>
                <c:pt idx="29">
                  <c:v>29.549591120470058</c:v>
                </c:pt>
                <c:pt idx="30">
                  <c:v>-24.787668174744503</c:v>
                </c:pt>
                <c:pt idx="31">
                  <c:v>25.203677606117079</c:v>
                </c:pt>
                <c:pt idx="32">
                  <c:v>33.96275710327923</c:v>
                </c:pt>
                <c:pt idx="33">
                  <c:v>-18.02670964787788</c:v>
                </c:pt>
                <c:pt idx="34">
                  <c:v>7.8035730498186542</c:v>
                </c:pt>
                <c:pt idx="35">
                  <c:v>33.596190790645089</c:v>
                </c:pt>
                <c:pt idx="36">
                  <c:v>-6.8293490211339805</c:v>
                </c:pt>
                <c:pt idx="37">
                  <c:v>9.9658785914120784</c:v>
                </c:pt>
                <c:pt idx="38">
                  <c:v>-18.52739535049578</c:v>
                </c:pt>
                <c:pt idx="39">
                  <c:v>32.87999859978401</c:v>
                </c:pt>
                <c:pt idx="40">
                  <c:v>-10.856869303001954</c:v>
                </c:pt>
                <c:pt idx="41">
                  <c:v>18.762945815775023</c:v>
                </c:pt>
                <c:pt idx="42">
                  <c:v>22.757934313477552</c:v>
                </c:pt>
                <c:pt idx="43">
                  <c:v>19.046629341977336</c:v>
                </c:pt>
                <c:pt idx="44">
                  <c:v>-17.839517673620115</c:v>
                </c:pt>
                <c:pt idx="45">
                  <c:v>14.312743482542668</c:v>
                </c:pt>
                <c:pt idx="46">
                  <c:v>18.295088292840052</c:v>
                </c:pt>
                <c:pt idx="47">
                  <c:v>17.998712310825269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253-4449-BEF9-DFA9B6360B97}"/>
            </c:ext>
          </c:extLst>
        </c:ser>
        <c:ser>
          <c:idx val="1"/>
          <c:order val="1"/>
          <c:tx>
            <c:strRef>
              <c:f>'Power Sales'!$Z$11</c:f>
              <c:strCache>
                <c:ptCount val="1"/>
                <c:pt idx="0">
                  <c:v>Line2</c:v>
                </c:pt>
              </c:strCache>
            </c:strRef>
          </c:tx>
          <c:invertIfNegative val="0"/>
          <c:cat>
            <c:numRef>
              <c:f>'Power Sales'!$X$12:$X$59</c:f>
              <c:numCache>
                <c:formatCode>mmm\-yy</c:formatCode>
                <c:ptCount val="48"/>
                <c:pt idx="0">
                  <c:v>40544</c:v>
                </c:pt>
                <c:pt idx="1">
                  <c:v>40575</c:v>
                </c:pt>
                <c:pt idx="2">
                  <c:v>40603</c:v>
                </c:pt>
                <c:pt idx="3">
                  <c:v>40634</c:v>
                </c:pt>
                <c:pt idx="4">
                  <c:v>40664</c:v>
                </c:pt>
                <c:pt idx="5">
                  <c:v>40695</c:v>
                </c:pt>
                <c:pt idx="6">
                  <c:v>40725</c:v>
                </c:pt>
                <c:pt idx="7">
                  <c:v>40756</c:v>
                </c:pt>
                <c:pt idx="8">
                  <c:v>40787</c:v>
                </c:pt>
                <c:pt idx="9">
                  <c:v>40817</c:v>
                </c:pt>
                <c:pt idx="10">
                  <c:v>40848</c:v>
                </c:pt>
                <c:pt idx="11">
                  <c:v>40878</c:v>
                </c:pt>
                <c:pt idx="12">
                  <c:v>40909</c:v>
                </c:pt>
                <c:pt idx="13">
                  <c:v>40940</c:v>
                </c:pt>
                <c:pt idx="14">
                  <c:v>40969</c:v>
                </c:pt>
                <c:pt idx="15">
                  <c:v>41000</c:v>
                </c:pt>
                <c:pt idx="16">
                  <c:v>41030</c:v>
                </c:pt>
                <c:pt idx="17">
                  <c:v>41061</c:v>
                </c:pt>
                <c:pt idx="18">
                  <c:v>41091</c:v>
                </c:pt>
                <c:pt idx="19">
                  <c:v>41122</c:v>
                </c:pt>
                <c:pt idx="20">
                  <c:v>41153</c:v>
                </c:pt>
                <c:pt idx="21">
                  <c:v>41183</c:v>
                </c:pt>
                <c:pt idx="22">
                  <c:v>41214</c:v>
                </c:pt>
                <c:pt idx="23">
                  <c:v>41244</c:v>
                </c:pt>
                <c:pt idx="24">
                  <c:v>41275</c:v>
                </c:pt>
                <c:pt idx="25">
                  <c:v>41306</c:v>
                </c:pt>
                <c:pt idx="26">
                  <c:v>41334</c:v>
                </c:pt>
                <c:pt idx="27">
                  <c:v>41365</c:v>
                </c:pt>
                <c:pt idx="28">
                  <c:v>41395</c:v>
                </c:pt>
                <c:pt idx="29">
                  <c:v>41426</c:v>
                </c:pt>
                <c:pt idx="30">
                  <c:v>41456</c:v>
                </c:pt>
                <c:pt idx="31">
                  <c:v>41487</c:v>
                </c:pt>
                <c:pt idx="32">
                  <c:v>41518</c:v>
                </c:pt>
                <c:pt idx="33">
                  <c:v>41548</c:v>
                </c:pt>
                <c:pt idx="34">
                  <c:v>41579</c:v>
                </c:pt>
                <c:pt idx="35">
                  <c:v>41609</c:v>
                </c:pt>
                <c:pt idx="36">
                  <c:v>41640</c:v>
                </c:pt>
                <c:pt idx="37">
                  <c:v>41671</c:v>
                </c:pt>
                <c:pt idx="38">
                  <c:v>41699</c:v>
                </c:pt>
                <c:pt idx="39">
                  <c:v>41730</c:v>
                </c:pt>
                <c:pt idx="40">
                  <c:v>41760</c:v>
                </c:pt>
                <c:pt idx="41">
                  <c:v>41791</c:v>
                </c:pt>
                <c:pt idx="42">
                  <c:v>41821</c:v>
                </c:pt>
                <c:pt idx="43">
                  <c:v>41852</c:v>
                </c:pt>
                <c:pt idx="44">
                  <c:v>41883</c:v>
                </c:pt>
                <c:pt idx="45">
                  <c:v>41913</c:v>
                </c:pt>
                <c:pt idx="46">
                  <c:v>41944</c:v>
                </c:pt>
                <c:pt idx="47">
                  <c:v>41974</c:v>
                </c:pt>
              </c:numCache>
            </c:numRef>
          </c:cat>
          <c:val>
            <c:numRef>
              <c:f>'Power Sales'!$Z$12:$Z$59</c:f>
              <c:numCache>
                <c:formatCode>0.00</c:formatCode>
                <c:ptCount val="48"/>
                <c:pt idx="0">
                  <c:v>-7.2568800160910323</c:v>
                </c:pt>
                <c:pt idx="1">
                  <c:v>12.958651604917675</c:v>
                </c:pt>
                <c:pt idx="2">
                  <c:v>9.5590340256527675</c:v>
                </c:pt>
                <c:pt idx="3">
                  <c:v>16.739849798009313</c:v>
                </c:pt>
                <c:pt idx="4">
                  <c:v>-26.057421096202926</c:v>
                </c:pt>
                <c:pt idx="5">
                  <c:v>8.8179295913146678</c:v>
                </c:pt>
                <c:pt idx="6">
                  <c:v>-17.235846339438922</c:v>
                </c:pt>
                <c:pt idx="7">
                  <c:v>-13.607660243606603</c:v>
                </c:pt>
                <c:pt idx="8">
                  <c:v>-2.4168599408132616</c:v>
                </c:pt>
                <c:pt idx="9">
                  <c:v>7.9940549460973518</c:v>
                </c:pt>
                <c:pt idx="10">
                  <c:v>-22.524138792155679</c:v>
                </c:pt>
                <c:pt idx="11">
                  <c:v>31.749022343044103</c:v>
                </c:pt>
                <c:pt idx="12">
                  <c:v>4.8252962141605815</c:v>
                </c:pt>
                <c:pt idx="13">
                  <c:v>22.952704149719334</c:v>
                </c:pt>
                <c:pt idx="14">
                  <c:v>32.162499210486651</c:v>
                </c:pt>
                <c:pt idx="15">
                  <c:v>-10.229694484078456</c:v>
                </c:pt>
                <c:pt idx="16">
                  <c:v>-1.981253121592627</c:v>
                </c:pt>
                <c:pt idx="17">
                  <c:v>-5.2014910896020972</c:v>
                </c:pt>
                <c:pt idx="18">
                  <c:v>35.060600368545764</c:v>
                </c:pt>
                <c:pt idx="19">
                  <c:v>12.628483554762047</c:v>
                </c:pt>
                <c:pt idx="20">
                  <c:v>-24.946450955073466</c:v>
                </c:pt>
                <c:pt idx="21">
                  <c:v>-12.775435099333688</c:v>
                </c:pt>
                <c:pt idx="22">
                  <c:v>25.271666904876014</c:v>
                </c:pt>
                <c:pt idx="23">
                  <c:v>-5.2745410035499125</c:v>
                </c:pt>
                <c:pt idx="24">
                  <c:v>-22.676662287892519</c:v>
                </c:pt>
                <c:pt idx="25">
                  <c:v>9.6721256082321876</c:v>
                </c:pt>
                <c:pt idx="26">
                  <c:v>15.899688369785478</c:v>
                </c:pt>
                <c:pt idx="27">
                  <c:v>27.398299223959043</c:v>
                </c:pt>
                <c:pt idx="28">
                  <c:v>-8.5675074906846298</c:v>
                </c:pt>
                <c:pt idx="29">
                  <c:v>-27.135137549781334</c:v>
                </c:pt>
                <c:pt idx="30">
                  <c:v>12.137740869226791</c:v>
                </c:pt>
                <c:pt idx="31">
                  <c:v>39.239205179752943</c:v>
                </c:pt>
                <c:pt idx="32">
                  <c:v>27.818433452379452</c:v>
                </c:pt>
                <c:pt idx="33">
                  <c:v>-10.100593509286481</c:v>
                </c:pt>
                <c:pt idx="34">
                  <c:v>-18.057133646665545</c:v>
                </c:pt>
                <c:pt idx="35">
                  <c:v>-0.83241873169236036</c:v>
                </c:pt>
                <c:pt idx="36">
                  <c:v>-1.7304274814245306</c:v>
                </c:pt>
                <c:pt idx="37">
                  <c:v>15.753454770421516</c:v>
                </c:pt>
                <c:pt idx="38">
                  <c:v>5.2146441178433873</c:v>
                </c:pt>
                <c:pt idx="39">
                  <c:v>27.054683304823694</c:v>
                </c:pt>
                <c:pt idx="40">
                  <c:v>-25.828741962010518</c:v>
                </c:pt>
                <c:pt idx="41">
                  <c:v>7.3180097171843528</c:v>
                </c:pt>
                <c:pt idx="42">
                  <c:v>13.080443429592236</c:v>
                </c:pt>
                <c:pt idx="43">
                  <c:v>19.89099442868304</c:v>
                </c:pt>
                <c:pt idx="44">
                  <c:v>40.43496967726967</c:v>
                </c:pt>
                <c:pt idx="45">
                  <c:v>-19.785931680744092</c:v>
                </c:pt>
                <c:pt idx="46">
                  <c:v>27.029219127753336</c:v>
                </c:pt>
                <c:pt idx="47">
                  <c:v>38.411513761210394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253-4449-BEF9-DFA9B6360B97}"/>
            </c:ext>
          </c:extLst>
        </c:ser>
        <c:ser>
          <c:idx val="2"/>
          <c:order val="2"/>
          <c:tx>
            <c:strRef>
              <c:f>'Power Sales'!$AA$11</c:f>
              <c:strCache>
                <c:ptCount val="1"/>
                <c:pt idx="0">
                  <c:v>Line3</c:v>
                </c:pt>
              </c:strCache>
            </c:strRef>
          </c:tx>
          <c:invertIfNegative val="0"/>
          <c:cat>
            <c:numRef>
              <c:f>'Power Sales'!$X$12:$X$59</c:f>
              <c:numCache>
                <c:formatCode>mmm\-yy</c:formatCode>
                <c:ptCount val="48"/>
                <c:pt idx="0">
                  <c:v>40544</c:v>
                </c:pt>
                <c:pt idx="1">
                  <c:v>40575</c:v>
                </c:pt>
                <c:pt idx="2">
                  <c:v>40603</c:v>
                </c:pt>
                <c:pt idx="3">
                  <c:v>40634</c:v>
                </c:pt>
                <c:pt idx="4">
                  <c:v>40664</c:v>
                </c:pt>
                <c:pt idx="5">
                  <c:v>40695</c:v>
                </c:pt>
                <c:pt idx="6">
                  <c:v>40725</c:v>
                </c:pt>
                <c:pt idx="7">
                  <c:v>40756</c:v>
                </c:pt>
                <c:pt idx="8">
                  <c:v>40787</c:v>
                </c:pt>
                <c:pt idx="9">
                  <c:v>40817</c:v>
                </c:pt>
                <c:pt idx="10">
                  <c:v>40848</c:v>
                </c:pt>
                <c:pt idx="11">
                  <c:v>40878</c:v>
                </c:pt>
                <c:pt idx="12">
                  <c:v>40909</c:v>
                </c:pt>
                <c:pt idx="13">
                  <c:v>40940</c:v>
                </c:pt>
                <c:pt idx="14">
                  <c:v>40969</c:v>
                </c:pt>
                <c:pt idx="15">
                  <c:v>41000</c:v>
                </c:pt>
                <c:pt idx="16">
                  <c:v>41030</c:v>
                </c:pt>
                <c:pt idx="17">
                  <c:v>41061</c:v>
                </c:pt>
                <c:pt idx="18">
                  <c:v>41091</c:v>
                </c:pt>
                <c:pt idx="19">
                  <c:v>41122</c:v>
                </c:pt>
                <c:pt idx="20">
                  <c:v>41153</c:v>
                </c:pt>
                <c:pt idx="21">
                  <c:v>41183</c:v>
                </c:pt>
                <c:pt idx="22">
                  <c:v>41214</c:v>
                </c:pt>
                <c:pt idx="23">
                  <c:v>41244</c:v>
                </c:pt>
                <c:pt idx="24">
                  <c:v>41275</c:v>
                </c:pt>
                <c:pt idx="25">
                  <c:v>41306</c:v>
                </c:pt>
                <c:pt idx="26">
                  <c:v>41334</c:v>
                </c:pt>
                <c:pt idx="27">
                  <c:v>41365</c:v>
                </c:pt>
                <c:pt idx="28">
                  <c:v>41395</c:v>
                </c:pt>
                <c:pt idx="29">
                  <c:v>41426</c:v>
                </c:pt>
                <c:pt idx="30">
                  <c:v>41456</c:v>
                </c:pt>
                <c:pt idx="31">
                  <c:v>41487</c:v>
                </c:pt>
                <c:pt idx="32">
                  <c:v>41518</c:v>
                </c:pt>
                <c:pt idx="33">
                  <c:v>41548</c:v>
                </c:pt>
                <c:pt idx="34">
                  <c:v>41579</c:v>
                </c:pt>
                <c:pt idx="35">
                  <c:v>41609</c:v>
                </c:pt>
                <c:pt idx="36">
                  <c:v>41640</c:v>
                </c:pt>
                <c:pt idx="37">
                  <c:v>41671</c:v>
                </c:pt>
                <c:pt idx="38">
                  <c:v>41699</c:v>
                </c:pt>
                <c:pt idx="39">
                  <c:v>41730</c:v>
                </c:pt>
                <c:pt idx="40">
                  <c:v>41760</c:v>
                </c:pt>
                <c:pt idx="41">
                  <c:v>41791</c:v>
                </c:pt>
                <c:pt idx="42">
                  <c:v>41821</c:v>
                </c:pt>
                <c:pt idx="43">
                  <c:v>41852</c:v>
                </c:pt>
                <c:pt idx="44">
                  <c:v>41883</c:v>
                </c:pt>
                <c:pt idx="45">
                  <c:v>41913</c:v>
                </c:pt>
                <c:pt idx="46">
                  <c:v>41944</c:v>
                </c:pt>
                <c:pt idx="47">
                  <c:v>41974</c:v>
                </c:pt>
              </c:numCache>
            </c:numRef>
          </c:cat>
          <c:val>
            <c:numRef>
              <c:f>'Power Sales'!$AA$12:$AA$59</c:f>
              <c:numCache>
                <c:formatCode>0.00</c:formatCode>
                <c:ptCount val="48"/>
                <c:pt idx="0">
                  <c:v>18.542299391813387</c:v>
                </c:pt>
                <c:pt idx="1">
                  <c:v>28.443428192487222</c:v>
                </c:pt>
                <c:pt idx="2">
                  <c:v>18.937284927957656</c:v>
                </c:pt>
                <c:pt idx="3">
                  <c:v>-13.198970094088008</c:v>
                </c:pt>
                <c:pt idx="4">
                  <c:v>-24.264158330819399</c:v>
                </c:pt>
                <c:pt idx="5">
                  <c:v>35.084876876219823</c:v>
                </c:pt>
                <c:pt idx="6">
                  <c:v>38.02143319266888</c:v>
                </c:pt>
                <c:pt idx="7">
                  <c:v>-14.894219288171538</c:v>
                </c:pt>
                <c:pt idx="8">
                  <c:v>11.176617897234197</c:v>
                </c:pt>
                <c:pt idx="9">
                  <c:v>38.949994031727506</c:v>
                </c:pt>
                <c:pt idx="10">
                  <c:v>-27.303035552462575</c:v>
                </c:pt>
                <c:pt idx="11">
                  <c:v>-29.079059117669662</c:v>
                </c:pt>
                <c:pt idx="12">
                  <c:v>-22.104628734616874</c:v>
                </c:pt>
                <c:pt idx="13">
                  <c:v>38.516404104678365</c:v>
                </c:pt>
                <c:pt idx="14">
                  <c:v>14.211716636748754</c:v>
                </c:pt>
                <c:pt idx="15">
                  <c:v>36.393858383772915</c:v>
                </c:pt>
                <c:pt idx="16">
                  <c:v>16.106953058647228</c:v>
                </c:pt>
                <c:pt idx="17">
                  <c:v>-15.016599312921265</c:v>
                </c:pt>
                <c:pt idx="18">
                  <c:v>17.23036932383598</c:v>
                </c:pt>
                <c:pt idx="19">
                  <c:v>14.271435585154698</c:v>
                </c:pt>
                <c:pt idx="20">
                  <c:v>24.589987515238562</c:v>
                </c:pt>
                <c:pt idx="21">
                  <c:v>0.65199413334140199</c:v>
                </c:pt>
                <c:pt idx="22">
                  <c:v>7.8846293607493889</c:v>
                </c:pt>
                <c:pt idx="23">
                  <c:v>33.119362522770849</c:v>
                </c:pt>
                <c:pt idx="24">
                  <c:v>20.746783145663802</c:v>
                </c:pt>
                <c:pt idx="25">
                  <c:v>23.606630855704431</c:v>
                </c:pt>
                <c:pt idx="26">
                  <c:v>-25.633609393844196</c:v>
                </c:pt>
                <c:pt idx="27">
                  <c:v>19.748614386631424</c:v>
                </c:pt>
                <c:pt idx="28">
                  <c:v>37.861795686148412</c:v>
                </c:pt>
                <c:pt idx="29">
                  <c:v>26.981287392016934</c:v>
                </c:pt>
                <c:pt idx="30">
                  <c:v>34.062106958785122</c:v>
                </c:pt>
                <c:pt idx="31">
                  <c:v>-8.4041599934895075</c:v>
                </c:pt>
                <c:pt idx="32">
                  <c:v>25.370458560141145</c:v>
                </c:pt>
                <c:pt idx="33">
                  <c:v>30.898869661155263</c:v>
                </c:pt>
                <c:pt idx="34">
                  <c:v>26.671839062233154</c:v>
                </c:pt>
                <c:pt idx="35">
                  <c:v>-5.9681019046661969</c:v>
                </c:pt>
                <c:pt idx="36">
                  <c:v>34.562070454574595</c:v>
                </c:pt>
                <c:pt idx="37">
                  <c:v>-0.53341150650484637</c:v>
                </c:pt>
                <c:pt idx="38">
                  <c:v>-26.330158398857314</c:v>
                </c:pt>
                <c:pt idx="39">
                  <c:v>-28.295843041706547</c:v>
                </c:pt>
                <c:pt idx="40">
                  <c:v>-1.513560084517759</c:v>
                </c:pt>
                <c:pt idx="41">
                  <c:v>-21.055849203057427</c:v>
                </c:pt>
                <c:pt idx="42">
                  <c:v>-7.2482675842275626</c:v>
                </c:pt>
                <c:pt idx="43">
                  <c:v>-21.556835113858988</c:v>
                </c:pt>
                <c:pt idx="44">
                  <c:v>-11.458110287786559</c:v>
                </c:pt>
                <c:pt idx="45">
                  <c:v>-20.911295531633197</c:v>
                </c:pt>
                <c:pt idx="46">
                  <c:v>30.430898524954785</c:v>
                </c:pt>
                <c:pt idx="47">
                  <c:v>-24.186837304777015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253-4449-BEF9-DFA9B6360B97}"/>
            </c:ext>
          </c:extLst>
        </c:ser>
        <c:ser>
          <c:idx val="3"/>
          <c:order val="3"/>
          <c:tx>
            <c:strRef>
              <c:f>'Power Sales'!$AB$11</c:f>
              <c:strCache>
                <c:ptCount val="1"/>
                <c:pt idx="0">
                  <c:v>Line4</c:v>
                </c:pt>
              </c:strCache>
            </c:strRef>
          </c:tx>
          <c:invertIfNegative val="0"/>
          <c:cat>
            <c:numRef>
              <c:f>'Power Sales'!$X$12:$X$59</c:f>
              <c:numCache>
                <c:formatCode>mmm\-yy</c:formatCode>
                <c:ptCount val="48"/>
                <c:pt idx="0">
                  <c:v>40544</c:v>
                </c:pt>
                <c:pt idx="1">
                  <c:v>40575</c:v>
                </c:pt>
                <c:pt idx="2">
                  <c:v>40603</c:v>
                </c:pt>
                <c:pt idx="3">
                  <c:v>40634</c:v>
                </c:pt>
                <c:pt idx="4">
                  <c:v>40664</c:v>
                </c:pt>
                <c:pt idx="5">
                  <c:v>40695</c:v>
                </c:pt>
                <c:pt idx="6">
                  <c:v>40725</c:v>
                </c:pt>
                <c:pt idx="7">
                  <c:v>40756</c:v>
                </c:pt>
                <c:pt idx="8">
                  <c:v>40787</c:v>
                </c:pt>
                <c:pt idx="9">
                  <c:v>40817</c:v>
                </c:pt>
                <c:pt idx="10">
                  <c:v>40848</c:v>
                </c:pt>
                <c:pt idx="11">
                  <c:v>40878</c:v>
                </c:pt>
                <c:pt idx="12">
                  <c:v>40909</c:v>
                </c:pt>
                <c:pt idx="13">
                  <c:v>40940</c:v>
                </c:pt>
                <c:pt idx="14">
                  <c:v>40969</c:v>
                </c:pt>
                <c:pt idx="15">
                  <c:v>41000</c:v>
                </c:pt>
                <c:pt idx="16">
                  <c:v>41030</c:v>
                </c:pt>
                <c:pt idx="17">
                  <c:v>41061</c:v>
                </c:pt>
                <c:pt idx="18">
                  <c:v>41091</c:v>
                </c:pt>
                <c:pt idx="19">
                  <c:v>41122</c:v>
                </c:pt>
                <c:pt idx="20">
                  <c:v>41153</c:v>
                </c:pt>
                <c:pt idx="21">
                  <c:v>41183</c:v>
                </c:pt>
                <c:pt idx="22">
                  <c:v>41214</c:v>
                </c:pt>
                <c:pt idx="23">
                  <c:v>41244</c:v>
                </c:pt>
                <c:pt idx="24">
                  <c:v>41275</c:v>
                </c:pt>
                <c:pt idx="25">
                  <c:v>41306</c:v>
                </c:pt>
                <c:pt idx="26">
                  <c:v>41334</c:v>
                </c:pt>
                <c:pt idx="27">
                  <c:v>41365</c:v>
                </c:pt>
                <c:pt idx="28">
                  <c:v>41395</c:v>
                </c:pt>
                <c:pt idx="29">
                  <c:v>41426</c:v>
                </c:pt>
                <c:pt idx="30">
                  <c:v>41456</c:v>
                </c:pt>
                <c:pt idx="31">
                  <c:v>41487</c:v>
                </c:pt>
                <c:pt idx="32">
                  <c:v>41518</c:v>
                </c:pt>
                <c:pt idx="33">
                  <c:v>41548</c:v>
                </c:pt>
                <c:pt idx="34">
                  <c:v>41579</c:v>
                </c:pt>
                <c:pt idx="35">
                  <c:v>41609</c:v>
                </c:pt>
                <c:pt idx="36">
                  <c:v>41640</c:v>
                </c:pt>
                <c:pt idx="37">
                  <c:v>41671</c:v>
                </c:pt>
                <c:pt idx="38">
                  <c:v>41699</c:v>
                </c:pt>
                <c:pt idx="39">
                  <c:v>41730</c:v>
                </c:pt>
                <c:pt idx="40">
                  <c:v>41760</c:v>
                </c:pt>
                <c:pt idx="41">
                  <c:v>41791</c:v>
                </c:pt>
                <c:pt idx="42">
                  <c:v>41821</c:v>
                </c:pt>
                <c:pt idx="43">
                  <c:v>41852</c:v>
                </c:pt>
                <c:pt idx="44">
                  <c:v>41883</c:v>
                </c:pt>
                <c:pt idx="45">
                  <c:v>41913</c:v>
                </c:pt>
                <c:pt idx="46">
                  <c:v>41944</c:v>
                </c:pt>
                <c:pt idx="47">
                  <c:v>41974</c:v>
                </c:pt>
              </c:numCache>
            </c:numRef>
          </c:cat>
          <c:val>
            <c:numRef>
              <c:f>'Power Sales'!$AB$12:$AB$59</c:f>
              <c:numCache>
                <c:formatCode>0.00</c:formatCode>
                <c:ptCount val="48"/>
                <c:pt idx="0">
                  <c:v>35.897610167250761</c:v>
                </c:pt>
                <c:pt idx="1">
                  <c:v>9.2146635316494532</c:v>
                </c:pt>
                <c:pt idx="2">
                  <c:v>17.613413422359066</c:v>
                </c:pt>
                <c:pt idx="3">
                  <c:v>-4.9016187794001063</c:v>
                </c:pt>
                <c:pt idx="4">
                  <c:v>21.657477499114606</c:v>
                </c:pt>
                <c:pt idx="5">
                  <c:v>-14.191617678730992</c:v>
                </c:pt>
                <c:pt idx="6">
                  <c:v>-19.352394636208878</c:v>
                </c:pt>
                <c:pt idx="7">
                  <c:v>27.066616901511903</c:v>
                </c:pt>
                <c:pt idx="8">
                  <c:v>-2.0727167536293276</c:v>
                </c:pt>
                <c:pt idx="9">
                  <c:v>12.771209049844781</c:v>
                </c:pt>
                <c:pt idx="10">
                  <c:v>5.8608192766221441</c:v>
                </c:pt>
                <c:pt idx="11">
                  <c:v>28.275229497447928</c:v>
                </c:pt>
                <c:pt idx="12">
                  <c:v>-9.6059877917776326</c:v>
                </c:pt>
                <c:pt idx="13">
                  <c:v>6.5568975774236495</c:v>
                </c:pt>
                <c:pt idx="14">
                  <c:v>-26.666816246906752</c:v>
                </c:pt>
                <c:pt idx="15">
                  <c:v>-21.099306210426594</c:v>
                </c:pt>
                <c:pt idx="16">
                  <c:v>-3.6555371819976035</c:v>
                </c:pt>
                <c:pt idx="17">
                  <c:v>-20.332059230520894</c:v>
                </c:pt>
                <c:pt idx="18">
                  <c:v>-26.908417626005026</c:v>
                </c:pt>
                <c:pt idx="19">
                  <c:v>31.222153936792889</c:v>
                </c:pt>
                <c:pt idx="20">
                  <c:v>37.732917618929662</c:v>
                </c:pt>
                <c:pt idx="21">
                  <c:v>33.486875053314037</c:v>
                </c:pt>
                <c:pt idx="22">
                  <c:v>33.445500686148854</c:v>
                </c:pt>
                <c:pt idx="23">
                  <c:v>34.201145461050395</c:v>
                </c:pt>
                <c:pt idx="24">
                  <c:v>-13.953014259641265</c:v>
                </c:pt>
                <c:pt idx="25">
                  <c:v>-19.755969869267673</c:v>
                </c:pt>
                <c:pt idx="26">
                  <c:v>4.1180831345122249</c:v>
                </c:pt>
                <c:pt idx="27">
                  <c:v>-23.510935252145533</c:v>
                </c:pt>
                <c:pt idx="28">
                  <c:v>-6.5998613747070758</c:v>
                </c:pt>
                <c:pt idx="29">
                  <c:v>-28.566316490774632</c:v>
                </c:pt>
                <c:pt idx="30">
                  <c:v>-22.867236973922463</c:v>
                </c:pt>
                <c:pt idx="31">
                  <c:v>-20.541552259103437</c:v>
                </c:pt>
                <c:pt idx="32">
                  <c:v>34.20681140484708</c:v>
                </c:pt>
                <c:pt idx="33">
                  <c:v>0.66517761645185469</c:v>
                </c:pt>
                <c:pt idx="34">
                  <c:v>26.464726590251196</c:v>
                </c:pt>
                <c:pt idx="35">
                  <c:v>36.225489155930973</c:v>
                </c:pt>
                <c:pt idx="36">
                  <c:v>19.450930448651903</c:v>
                </c:pt>
                <c:pt idx="37">
                  <c:v>-23.610980533763065</c:v>
                </c:pt>
                <c:pt idx="38">
                  <c:v>35.666139124037571</c:v>
                </c:pt>
                <c:pt idx="39">
                  <c:v>14.55990811766962</c:v>
                </c:pt>
                <c:pt idx="40">
                  <c:v>4.6745372039670565</c:v>
                </c:pt>
                <c:pt idx="41">
                  <c:v>29.168061840724519</c:v>
                </c:pt>
                <c:pt idx="42">
                  <c:v>17.632946729224134</c:v>
                </c:pt>
                <c:pt idx="43">
                  <c:v>-10.719678271815345</c:v>
                </c:pt>
                <c:pt idx="44">
                  <c:v>25.026715683661269</c:v>
                </c:pt>
                <c:pt idx="45">
                  <c:v>24.367498113787988</c:v>
                </c:pt>
                <c:pt idx="46">
                  <c:v>35.695849332687715</c:v>
                </c:pt>
                <c:pt idx="47">
                  <c:v>-10.596293359543155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253-4449-BEF9-DFA9B6360B97}"/>
            </c:ext>
          </c:extLst>
        </c:ser>
        <c:ser>
          <c:idx val="4"/>
          <c:order val="4"/>
          <c:tx>
            <c:strRef>
              <c:f>'Power Sales'!$AC$11</c:f>
              <c:strCache>
                <c:ptCount val="1"/>
                <c:pt idx="0">
                  <c:v>Line5</c:v>
                </c:pt>
              </c:strCache>
            </c:strRef>
          </c:tx>
          <c:invertIfNegative val="0"/>
          <c:cat>
            <c:numRef>
              <c:f>'Power Sales'!$X$12:$X$59</c:f>
              <c:numCache>
                <c:formatCode>mmm\-yy</c:formatCode>
                <c:ptCount val="48"/>
                <c:pt idx="0">
                  <c:v>40544</c:v>
                </c:pt>
                <c:pt idx="1">
                  <c:v>40575</c:v>
                </c:pt>
                <c:pt idx="2">
                  <c:v>40603</c:v>
                </c:pt>
                <c:pt idx="3">
                  <c:v>40634</c:v>
                </c:pt>
                <c:pt idx="4">
                  <c:v>40664</c:v>
                </c:pt>
                <c:pt idx="5">
                  <c:v>40695</c:v>
                </c:pt>
                <c:pt idx="6">
                  <c:v>40725</c:v>
                </c:pt>
                <c:pt idx="7">
                  <c:v>40756</c:v>
                </c:pt>
                <c:pt idx="8">
                  <c:v>40787</c:v>
                </c:pt>
                <c:pt idx="9">
                  <c:v>40817</c:v>
                </c:pt>
                <c:pt idx="10">
                  <c:v>40848</c:v>
                </c:pt>
                <c:pt idx="11">
                  <c:v>40878</c:v>
                </c:pt>
                <c:pt idx="12">
                  <c:v>40909</c:v>
                </c:pt>
                <c:pt idx="13">
                  <c:v>40940</c:v>
                </c:pt>
                <c:pt idx="14">
                  <c:v>40969</c:v>
                </c:pt>
                <c:pt idx="15">
                  <c:v>41000</c:v>
                </c:pt>
                <c:pt idx="16">
                  <c:v>41030</c:v>
                </c:pt>
                <c:pt idx="17">
                  <c:v>41061</c:v>
                </c:pt>
                <c:pt idx="18">
                  <c:v>41091</c:v>
                </c:pt>
                <c:pt idx="19">
                  <c:v>41122</c:v>
                </c:pt>
                <c:pt idx="20">
                  <c:v>41153</c:v>
                </c:pt>
                <c:pt idx="21">
                  <c:v>41183</c:v>
                </c:pt>
                <c:pt idx="22">
                  <c:v>41214</c:v>
                </c:pt>
                <c:pt idx="23">
                  <c:v>41244</c:v>
                </c:pt>
                <c:pt idx="24">
                  <c:v>41275</c:v>
                </c:pt>
                <c:pt idx="25">
                  <c:v>41306</c:v>
                </c:pt>
                <c:pt idx="26">
                  <c:v>41334</c:v>
                </c:pt>
                <c:pt idx="27">
                  <c:v>41365</c:v>
                </c:pt>
                <c:pt idx="28">
                  <c:v>41395</c:v>
                </c:pt>
                <c:pt idx="29">
                  <c:v>41426</c:v>
                </c:pt>
                <c:pt idx="30">
                  <c:v>41456</c:v>
                </c:pt>
                <c:pt idx="31">
                  <c:v>41487</c:v>
                </c:pt>
                <c:pt idx="32">
                  <c:v>41518</c:v>
                </c:pt>
                <c:pt idx="33">
                  <c:v>41548</c:v>
                </c:pt>
                <c:pt idx="34">
                  <c:v>41579</c:v>
                </c:pt>
                <c:pt idx="35">
                  <c:v>41609</c:v>
                </c:pt>
                <c:pt idx="36">
                  <c:v>41640</c:v>
                </c:pt>
                <c:pt idx="37">
                  <c:v>41671</c:v>
                </c:pt>
                <c:pt idx="38">
                  <c:v>41699</c:v>
                </c:pt>
                <c:pt idx="39">
                  <c:v>41730</c:v>
                </c:pt>
                <c:pt idx="40">
                  <c:v>41760</c:v>
                </c:pt>
                <c:pt idx="41">
                  <c:v>41791</c:v>
                </c:pt>
                <c:pt idx="42">
                  <c:v>41821</c:v>
                </c:pt>
                <c:pt idx="43">
                  <c:v>41852</c:v>
                </c:pt>
                <c:pt idx="44">
                  <c:v>41883</c:v>
                </c:pt>
                <c:pt idx="45">
                  <c:v>41913</c:v>
                </c:pt>
                <c:pt idx="46">
                  <c:v>41944</c:v>
                </c:pt>
                <c:pt idx="47">
                  <c:v>41974</c:v>
                </c:pt>
              </c:numCache>
            </c:numRef>
          </c:cat>
          <c:val>
            <c:numRef>
              <c:f>'Power Sales'!$AC$12:$AC$59</c:f>
              <c:numCache>
                <c:formatCode>0.00</c:formatCode>
                <c:ptCount val="48"/>
                <c:pt idx="0">
                  <c:v>-17.986179531896969</c:v>
                </c:pt>
                <c:pt idx="1">
                  <c:v>-27.591503189501122</c:v>
                </c:pt>
                <c:pt idx="2">
                  <c:v>13.204324536240842</c:v>
                </c:pt>
                <c:pt idx="3">
                  <c:v>7.5215858674659604</c:v>
                </c:pt>
                <c:pt idx="4">
                  <c:v>12.97685678624266</c:v>
                </c:pt>
                <c:pt idx="5">
                  <c:v>-27.502900961817332</c:v>
                </c:pt>
                <c:pt idx="6">
                  <c:v>-19.907226075438455</c:v>
                </c:pt>
                <c:pt idx="7">
                  <c:v>7.8267125621394653</c:v>
                </c:pt>
                <c:pt idx="8">
                  <c:v>37.843106241077194</c:v>
                </c:pt>
                <c:pt idx="9">
                  <c:v>9.1707838644116411</c:v>
                </c:pt>
                <c:pt idx="10">
                  <c:v>-2.6260286826459693</c:v>
                </c:pt>
                <c:pt idx="11">
                  <c:v>9.0652193584007428</c:v>
                </c:pt>
                <c:pt idx="12">
                  <c:v>-3.2878969977048653</c:v>
                </c:pt>
                <c:pt idx="13">
                  <c:v>-27.212711188028376</c:v>
                </c:pt>
                <c:pt idx="14">
                  <c:v>-9.2202739514067122</c:v>
                </c:pt>
                <c:pt idx="15">
                  <c:v>-20.643842434218325</c:v>
                </c:pt>
                <c:pt idx="16">
                  <c:v>38.980636925321939</c:v>
                </c:pt>
                <c:pt idx="17">
                  <c:v>14.432057331662806</c:v>
                </c:pt>
                <c:pt idx="18">
                  <c:v>20.290929554012386</c:v>
                </c:pt>
                <c:pt idx="19">
                  <c:v>6.3739012242446176</c:v>
                </c:pt>
                <c:pt idx="20">
                  <c:v>3.3634852981932797</c:v>
                </c:pt>
                <c:pt idx="21">
                  <c:v>-20.849395037492968</c:v>
                </c:pt>
                <c:pt idx="22">
                  <c:v>29.822370116364883</c:v>
                </c:pt>
                <c:pt idx="23">
                  <c:v>-22.952234877282113</c:v>
                </c:pt>
                <c:pt idx="24">
                  <c:v>-15.463906874813123</c:v>
                </c:pt>
                <c:pt idx="25">
                  <c:v>16.692450859421708</c:v>
                </c:pt>
                <c:pt idx="26">
                  <c:v>9.9655420319138077</c:v>
                </c:pt>
                <c:pt idx="27">
                  <c:v>6.2811585538257946</c:v>
                </c:pt>
                <c:pt idx="28">
                  <c:v>-10.470917214103331</c:v>
                </c:pt>
                <c:pt idx="29">
                  <c:v>26.668123766680392</c:v>
                </c:pt>
                <c:pt idx="30">
                  <c:v>-18.693931221160412</c:v>
                </c:pt>
                <c:pt idx="31">
                  <c:v>17.287445817865315</c:v>
                </c:pt>
                <c:pt idx="32">
                  <c:v>11.618534289284169</c:v>
                </c:pt>
                <c:pt idx="33">
                  <c:v>-12.822080161618269</c:v>
                </c:pt>
                <c:pt idx="34">
                  <c:v>32.041399570732089</c:v>
                </c:pt>
                <c:pt idx="35">
                  <c:v>-15.638266660682236</c:v>
                </c:pt>
                <c:pt idx="36">
                  <c:v>34.032988648120309</c:v>
                </c:pt>
                <c:pt idx="37">
                  <c:v>40.30714171680922</c:v>
                </c:pt>
                <c:pt idx="38">
                  <c:v>-9.9489953087326874</c:v>
                </c:pt>
                <c:pt idx="39">
                  <c:v>-7.1109716682162087</c:v>
                </c:pt>
                <c:pt idx="40">
                  <c:v>-19.066630292863692</c:v>
                </c:pt>
                <c:pt idx="41">
                  <c:v>-8.7557609295600471</c:v>
                </c:pt>
                <c:pt idx="42">
                  <c:v>-18.143406883301417</c:v>
                </c:pt>
                <c:pt idx="43">
                  <c:v>40.71985813666489</c:v>
                </c:pt>
                <c:pt idx="44">
                  <c:v>9.0046906126676678</c:v>
                </c:pt>
                <c:pt idx="45">
                  <c:v>-23.208158109241044</c:v>
                </c:pt>
                <c:pt idx="46">
                  <c:v>-21.969015326499758</c:v>
                </c:pt>
                <c:pt idx="47">
                  <c:v>24.585915613199628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253-4449-BEF9-DFA9B6360B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8"/>
        <c:overlap val="100"/>
        <c:axId val="871408080"/>
        <c:axId val="871401024"/>
      </c:barChart>
      <c:lineChart>
        <c:grouping val="standard"/>
        <c:varyColors val="0"/>
        <c:ser>
          <c:idx val="6"/>
          <c:order val="5"/>
          <c:tx>
            <c:strRef>
              <c:f>'Power Sales'!$AD$11</c:f>
              <c:strCache>
                <c:ptCount val="1"/>
                <c:pt idx="0">
                  <c:v>TOTAL</c:v>
                </c:pt>
              </c:strCache>
            </c:strRef>
          </c:tx>
          <c:spPr>
            <a:ln w="19050">
              <a:solidFill>
                <a:srgbClr val="C00000"/>
              </a:solidFill>
            </a:ln>
          </c:spPr>
          <c:marker>
            <c:symbol val="circle"/>
            <c:size val="5"/>
            <c:spPr>
              <a:solidFill>
                <a:srgbClr val="C00000"/>
              </a:solidFill>
              <a:ln>
                <a:solidFill>
                  <a:srgbClr val="C00000"/>
                </a:solidFill>
              </a:ln>
            </c:spPr>
          </c:marker>
          <c:cat>
            <c:numRef>
              <c:f>'Power Sales'!$X$12:$X$59</c:f>
              <c:numCache>
                <c:formatCode>mmm\-yy</c:formatCode>
                <c:ptCount val="48"/>
                <c:pt idx="0">
                  <c:v>40544</c:v>
                </c:pt>
                <c:pt idx="1">
                  <c:v>40575</c:v>
                </c:pt>
                <c:pt idx="2">
                  <c:v>40603</c:v>
                </c:pt>
                <c:pt idx="3">
                  <c:v>40634</c:v>
                </c:pt>
                <c:pt idx="4">
                  <c:v>40664</c:v>
                </c:pt>
                <c:pt idx="5">
                  <c:v>40695</c:v>
                </c:pt>
                <c:pt idx="6">
                  <c:v>40725</c:v>
                </c:pt>
                <c:pt idx="7">
                  <c:v>40756</c:v>
                </c:pt>
                <c:pt idx="8">
                  <c:v>40787</c:v>
                </c:pt>
                <c:pt idx="9">
                  <c:v>40817</c:v>
                </c:pt>
                <c:pt idx="10">
                  <c:v>40848</c:v>
                </c:pt>
                <c:pt idx="11">
                  <c:v>40878</c:v>
                </c:pt>
                <c:pt idx="12">
                  <c:v>40909</c:v>
                </c:pt>
                <c:pt idx="13">
                  <c:v>40940</c:v>
                </c:pt>
                <c:pt idx="14">
                  <c:v>40969</c:v>
                </c:pt>
                <c:pt idx="15">
                  <c:v>41000</c:v>
                </c:pt>
                <c:pt idx="16">
                  <c:v>41030</c:v>
                </c:pt>
                <c:pt idx="17">
                  <c:v>41061</c:v>
                </c:pt>
                <c:pt idx="18">
                  <c:v>41091</c:v>
                </c:pt>
                <c:pt idx="19">
                  <c:v>41122</c:v>
                </c:pt>
                <c:pt idx="20">
                  <c:v>41153</c:v>
                </c:pt>
                <c:pt idx="21">
                  <c:v>41183</c:v>
                </c:pt>
                <c:pt idx="22">
                  <c:v>41214</c:v>
                </c:pt>
                <c:pt idx="23">
                  <c:v>41244</c:v>
                </c:pt>
                <c:pt idx="24">
                  <c:v>41275</c:v>
                </c:pt>
                <c:pt idx="25">
                  <c:v>41306</c:v>
                </c:pt>
                <c:pt idx="26">
                  <c:v>41334</c:v>
                </c:pt>
                <c:pt idx="27">
                  <c:v>41365</c:v>
                </c:pt>
                <c:pt idx="28">
                  <c:v>41395</c:v>
                </c:pt>
                <c:pt idx="29">
                  <c:v>41426</c:v>
                </c:pt>
                <c:pt idx="30">
                  <c:v>41456</c:v>
                </c:pt>
                <c:pt idx="31">
                  <c:v>41487</c:v>
                </c:pt>
                <c:pt idx="32">
                  <c:v>41518</c:v>
                </c:pt>
                <c:pt idx="33">
                  <c:v>41548</c:v>
                </c:pt>
                <c:pt idx="34">
                  <c:v>41579</c:v>
                </c:pt>
                <c:pt idx="35">
                  <c:v>41609</c:v>
                </c:pt>
                <c:pt idx="36">
                  <c:v>41640</c:v>
                </c:pt>
                <c:pt idx="37">
                  <c:v>41671</c:v>
                </c:pt>
                <c:pt idx="38">
                  <c:v>41699</c:v>
                </c:pt>
                <c:pt idx="39">
                  <c:v>41730</c:v>
                </c:pt>
                <c:pt idx="40">
                  <c:v>41760</c:v>
                </c:pt>
                <c:pt idx="41">
                  <c:v>41791</c:v>
                </c:pt>
                <c:pt idx="42">
                  <c:v>41821</c:v>
                </c:pt>
                <c:pt idx="43">
                  <c:v>41852</c:v>
                </c:pt>
                <c:pt idx="44">
                  <c:v>41883</c:v>
                </c:pt>
                <c:pt idx="45">
                  <c:v>41913</c:v>
                </c:pt>
                <c:pt idx="46">
                  <c:v>41944</c:v>
                </c:pt>
                <c:pt idx="47">
                  <c:v>41974</c:v>
                </c:pt>
              </c:numCache>
            </c:numRef>
          </c:cat>
          <c:val>
            <c:numRef>
              <c:f>'Power Sales'!$AD$12:$AD$59</c:f>
              <c:numCache>
                <c:formatCode>0.00</c:formatCode>
                <c:ptCount val="48"/>
                <c:pt idx="0">
                  <c:v>66.794594847496612</c:v>
                </c:pt>
                <c:pt idx="1">
                  <c:v>-3.5522594902011626</c:v>
                </c:pt>
                <c:pt idx="2">
                  <c:v>66.540552710281062</c:v>
                </c:pt>
                <c:pt idx="3">
                  <c:v>21.69620872243194</c:v>
                </c:pt>
                <c:pt idx="4">
                  <c:v>-38.416553091909677</c:v>
                </c:pt>
                <c:pt idx="5">
                  <c:v>-17.210659760895098</c:v>
                </c:pt>
                <c:pt idx="6">
                  <c:v>-14.462424228076408</c:v>
                </c:pt>
                <c:pt idx="7">
                  <c:v>-17.670450277475297</c:v>
                </c:pt>
                <c:pt idx="8">
                  <c:v>29.718340139001018</c:v>
                </c:pt>
                <c:pt idx="9">
                  <c:v>70.887531841278118</c:v>
                </c:pt>
                <c:pt idx="10">
                  <c:v>-28.610036496744911</c:v>
                </c:pt>
                <c:pt idx="11">
                  <c:v>20.455026153863383</c:v>
                </c:pt>
                <c:pt idx="12">
                  <c:v>-44.943631021825951</c:v>
                </c:pt>
                <c:pt idx="13">
                  <c:v>49.639448562593657</c:v>
                </c:pt>
                <c:pt idx="14">
                  <c:v>18.231864752657899</c:v>
                </c:pt>
                <c:pt idx="15">
                  <c:v>1.2266810405851487</c:v>
                </c:pt>
                <c:pt idx="16">
                  <c:v>73.592727392900144</c:v>
                </c:pt>
                <c:pt idx="17">
                  <c:v>-13.95956384859049</c:v>
                </c:pt>
                <c:pt idx="18">
                  <c:v>66.324761012573717</c:v>
                </c:pt>
                <c:pt idx="19">
                  <c:v>51.674904188809805</c:v>
                </c:pt>
                <c:pt idx="20">
                  <c:v>72.833234115439566</c:v>
                </c:pt>
                <c:pt idx="21">
                  <c:v>-6.9397509093939043</c:v>
                </c:pt>
                <c:pt idx="22">
                  <c:v>127.7067828428454</c:v>
                </c:pt>
                <c:pt idx="23">
                  <c:v>20.869957760227987</c:v>
                </c:pt>
                <c:pt idx="24">
                  <c:v>-59.285569294656938</c:v>
                </c:pt>
                <c:pt idx="25">
                  <c:v>60.578662909994677</c:v>
                </c:pt>
                <c:pt idx="26">
                  <c:v>-23.990197873553015</c:v>
                </c:pt>
                <c:pt idx="27">
                  <c:v>48.063002894782933</c:v>
                </c:pt>
                <c:pt idx="28">
                  <c:v>13.790707974671939</c:v>
                </c:pt>
                <c:pt idx="29">
                  <c:v>27.497548238611419</c:v>
                </c:pt>
                <c:pt idx="30">
                  <c:v>-20.148988541815466</c:v>
                </c:pt>
                <c:pt idx="31">
                  <c:v>52.784616351142404</c:v>
                </c:pt>
                <c:pt idx="32">
                  <c:v>132.97699480993106</c:v>
                </c:pt>
                <c:pt idx="33">
                  <c:v>-9.3853360411755133</c:v>
                </c:pt>
                <c:pt idx="34">
                  <c:v>74.924404626369551</c:v>
                </c:pt>
                <c:pt idx="35">
                  <c:v>47.382892649535272</c:v>
                </c:pt>
                <c:pt idx="36">
                  <c:v>79.486213048788301</c:v>
                </c:pt>
                <c:pt idx="37">
                  <c:v>41.882083038374901</c:v>
                </c:pt>
                <c:pt idx="38">
                  <c:v>-13.925765816204827</c:v>
                </c:pt>
                <c:pt idx="39">
                  <c:v>39.087775312354566</c:v>
                </c:pt>
                <c:pt idx="40">
                  <c:v>-52.591264438426862</c:v>
                </c:pt>
                <c:pt idx="41">
                  <c:v>25.437407241066417</c:v>
                </c:pt>
                <c:pt idx="42">
                  <c:v>28.079650004764936</c:v>
                </c:pt>
                <c:pt idx="43">
                  <c:v>47.380968521650935</c:v>
                </c:pt>
                <c:pt idx="44">
                  <c:v>45.168748012191934</c:v>
                </c:pt>
                <c:pt idx="45">
                  <c:v>-25.225143725287676</c:v>
                </c:pt>
                <c:pt idx="46">
                  <c:v>89.482039951736127</c:v>
                </c:pt>
                <c:pt idx="47">
                  <c:v>46.213011020915118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253-4449-BEF9-DFA9B6360B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71408080"/>
        <c:axId val="871401024"/>
      </c:lineChart>
      <c:dateAx>
        <c:axId val="871408080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low"/>
        <c:txPr>
          <a:bodyPr/>
          <a:lstStyle/>
          <a:p>
            <a:pPr>
              <a:defRPr b="0"/>
            </a:pPr>
            <a:endParaRPr lang="en-US"/>
          </a:p>
        </c:txPr>
        <c:crossAx val="871401024"/>
        <c:crosses val="autoZero"/>
        <c:auto val="1"/>
        <c:lblOffset val="100"/>
        <c:baseTimeUnit val="months"/>
      </c:dateAx>
      <c:valAx>
        <c:axId val="871401024"/>
        <c:scaling>
          <c:orientation val="minMax"/>
        </c:scaling>
        <c:delete val="0"/>
        <c:axPos val="l"/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 b="0"/>
            </a:pPr>
            <a:endParaRPr lang="en-US"/>
          </a:p>
        </c:txPr>
        <c:crossAx val="871408080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b="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b="1"/>
      </a:pPr>
      <a:endParaRPr lang="en-US"/>
    </a:p>
  </c:txPr>
  <c:printSettings>
    <c:headerFooter/>
    <c:pageMargins b="0.75000000000000444" l="0.70000000000000062" r="0.70000000000000062" t="0.75000000000000444" header="0.30000000000000032" footer="0.3000000000000003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4709334410121815E-2"/>
          <c:y val="0.14666666666666667"/>
          <c:w val="0.88978639208560473"/>
          <c:h val="0.6354435695538057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'US Salaries'!$K$4</c:f>
              <c:strCache>
                <c:ptCount val="1"/>
                <c:pt idx="0">
                  <c:v>75%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</c:spPr>
          <c:invertIfNegative val="0"/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4CBA-468D-BED5-EA6027CCB793}"/>
              </c:ext>
            </c:extLst>
          </c:dPt>
          <c:errBars>
            <c:errBarType val="plus"/>
            <c:errValType val="cust"/>
            <c:noEndCap val="1"/>
            <c:plus>
              <c:numRef>
                <c:f>'US Salaries'!$N$15:$N$16</c:f>
                <c:numCache>
                  <c:formatCode>General</c:formatCode>
                  <c:ptCount val="2"/>
                  <c:pt idx="0">
                    <c:v>85000</c:v>
                  </c:pt>
                  <c:pt idx="1">
                    <c:v>45000</c:v>
                  </c:pt>
                </c:numCache>
              </c:numRef>
            </c:plus>
            <c:minus>
              <c:numLit>
                <c:formatCode>General</c:formatCode>
                <c:ptCount val="1"/>
                <c:pt idx="0">
                  <c:v>1</c:v>
                </c:pt>
              </c:numLit>
            </c:minus>
            <c:spPr>
              <a:ln>
                <a:solidFill>
                  <a:schemeClr val="bg1">
                    <a:lumMod val="85000"/>
                  </a:schemeClr>
                </a:solidFill>
                <a:headEnd type="none" w="med" len="med"/>
                <a:tailEnd type="none" w="med" len="med"/>
              </a:ln>
            </c:spPr>
          </c:errBars>
          <c:val>
            <c:numRef>
              <c:f>'US Salaries'!$K$15:$K$16</c:f>
              <c:numCache>
                <c:formatCode>General</c:formatCode>
                <c:ptCount val="2"/>
                <c:pt idx="0">
                  <c:v>75000</c:v>
                </c:pt>
                <c:pt idx="1">
                  <c:v>85000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CBA-468D-BED5-EA6027CCB793}"/>
            </c:ext>
          </c:extLst>
        </c:ser>
        <c:ser>
          <c:idx val="1"/>
          <c:order val="1"/>
          <c:tx>
            <c:strRef>
              <c:f>'US Salaries'!$J$4</c:f>
              <c:strCache>
                <c:ptCount val="1"/>
                <c:pt idx="0">
                  <c:v>50%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</c:spPr>
          <c:invertIfNegative val="0"/>
          <c:dPt>
            <c:idx val="1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4-4CBA-468D-BED5-EA6027CCB793}"/>
              </c:ext>
            </c:extLst>
          </c:dPt>
          <c:errBars>
            <c:errBarType val="both"/>
            <c:errValType val="fixedVal"/>
            <c:noEndCap val="0"/>
            <c:val val="100000"/>
          </c:errBars>
          <c:val>
            <c:numRef>
              <c:f>'US Salaries'!$J$15:$J$16</c:f>
              <c:numCache>
                <c:formatCode>General</c:formatCode>
                <c:ptCount val="2"/>
                <c:pt idx="0">
                  <c:v>60000</c:v>
                </c:pt>
                <c:pt idx="1">
                  <c:v>73250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CBA-468D-BED5-EA6027CCB793}"/>
            </c:ext>
          </c:extLst>
        </c:ser>
        <c:ser>
          <c:idx val="0"/>
          <c:order val="2"/>
          <c:tx>
            <c:strRef>
              <c:f>'US Salaries'!$I$4</c:f>
              <c:strCache>
                <c:ptCount val="1"/>
                <c:pt idx="0">
                  <c:v>25%</c:v>
                </c:pt>
              </c:strCache>
            </c:strRef>
          </c:tx>
          <c:spPr>
            <a:solidFill>
              <a:schemeClr val="bg1"/>
            </a:solidFill>
          </c:spPr>
          <c:invertIfNegative val="0"/>
          <c:errBars>
            <c:errBarType val="minus"/>
            <c:errValType val="cust"/>
            <c:noEndCap val="1"/>
            <c:plus>
              <c:numLit>
                <c:formatCode>General</c:formatCode>
                <c:ptCount val="1"/>
                <c:pt idx="0">
                  <c:v>1</c:v>
                </c:pt>
              </c:numLit>
            </c:plus>
            <c:minus>
              <c:numRef>
                <c:f>'US Salaries'!$M$15:$M$16</c:f>
                <c:numCache>
                  <c:formatCode>General</c:formatCode>
                  <c:ptCount val="2"/>
                  <c:pt idx="0">
                    <c:v>36000</c:v>
                  </c:pt>
                  <c:pt idx="1">
                    <c:v>33750</c:v>
                  </c:pt>
                </c:numCache>
              </c:numRef>
            </c:minus>
            <c:spPr>
              <a:ln>
                <a:solidFill>
                  <a:schemeClr val="bg1">
                    <a:lumMod val="85000"/>
                  </a:schemeClr>
                </a:solidFill>
              </a:ln>
            </c:spPr>
          </c:errBars>
          <c:val>
            <c:numRef>
              <c:f>'US Salaries'!$I$15:$I$16</c:f>
              <c:numCache>
                <c:formatCode>General</c:formatCode>
                <c:ptCount val="2"/>
                <c:pt idx="0">
                  <c:v>46000</c:v>
                </c:pt>
                <c:pt idx="1">
                  <c:v>57750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CBA-468D-BED5-EA6027CCB7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873908016"/>
        <c:axId val="873900568"/>
      </c:barChart>
      <c:catAx>
        <c:axId val="873908016"/>
        <c:scaling>
          <c:orientation val="maxMin"/>
        </c:scaling>
        <c:delete val="1"/>
        <c:axPos val="l"/>
        <c:majorTickMark val="out"/>
        <c:minorTickMark val="none"/>
        <c:tickLblPos val="nextTo"/>
        <c:crossAx val="873900568"/>
        <c:crosses val="autoZero"/>
        <c:auto val="1"/>
        <c:lblAlgn val="ctr"/>
        <c:lblOffset val="100"/>
        <c:noMultiLvlLbl val="0"/>
      </c:catAx>
      <c:valAx>
        <c:axId val="873900568"/>
        <c:scaling>
          <c:orientation val="minMax"/>
        </c:scaling>
        <c:delete val="0"/>
        <c:axPos val="b"/>
        <c:numFmt formatCode="#,###,&quot;K&quot;" sourceLinked="0"/>
        <c:majorTickMark val="out"/>
        <c:minorTickMark val="none"/>
        <c:tickLblPos val="nextTo"/>
        <c:spPr>
          <a:ln>
            <a:solidFill>
              <a:schemeClr val="bg1">
                <a:lumMod val="85000"/>
              </a:schemeClr>
            </a:solidFill>
          </a:ln>
        </c:spPr>
        <c:txPr>
          <a:bodyPr/>
          <a:lstStyle/>
          <a:p>
            <a:pPr>
              <a:defRPr sz="800">
                <a:solidFill>
                  <a:schemeClr val="tx1">
                    <a:lumMod val="50000"/>
                    <a:lumOff val="50000"/>
                  </a:schemeClr>
                </a:solidFill>
              </a:defRPr>
            </a:pPr>
            <a:endParaRPr lang="en-US"/>
          </a:p>
        </c:txPr>
        <c:crossAx val="873908016"/>
        <c:crosses val="max"/>
        <c:crossBetween val="between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4709334410121815E-2"/>
          <c:y val="0.14666666666666667"/>
          <c:w val="0.88978639208560473"/>
          <c:h val="0.6354435695538057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'US Salaries'!$F$26</c:f>
              <c:strCache>
                <c:ptCount val="1"/>
                <c:pt idx="0">
                  <c:v>75th Percentile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errBars>
            <c:errBarType val="plus"/>
            <c:errValType val="cust"/>
            <c:noEndCap val="1"/>
            <c:plus>
              <c:numRef>
                <c:f>'US Salaries'!$I$27</c:f>
                <c:numCache>
                  <c:formatCode>General</c:formatCode>
                  <c:ptCount val="1"/>
                  <c:pt idx="0">
                    <c:v>85000</c:v>
                  </c:pt>
                </c:numCache>
              </c:numRef>
            </c:plus>
            <c:minus>
              <c:numLit>
                <c:formatCode>General</c:formatCode>
                <c:ptCount val="1"/>
                <c:pt idx="0">
                  <c:v>1</c:v>
                </c:pt>
              </c:numLit>
            </c:minus>
            <c:spPr>
              <a:ln>
                <a:solidFill>
                  <a:schemeClr val="bg1">
                    <a:lumMod val="75000"/>
                  </a:schemeClr>
                </a:solidFill>
                <a:headEnd type="none" w="med" len="med"/>
                <a:tailEnd type="none" w="med" len="med"/>
              </a:ln>
            </c:spPr>
          </c:errBars>
          <c:val>
            <c:numRef>
              <c:f>'US Salaries'!$G$26</c:f>
              <c:numCache>
                <c:formatCode>General</c:formatCode>
                <c:ptCount val="1"/>
                <c:pt idx="0">
                  <c:v>75000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DCD-4795-BBE1-FEF50FB688F8}"/>
            </c:ext>
          </c:extLst>
        </c:ser>
        <c:ser>
          <c:idx val="1"/>
          <c:order val="1"/>
          <c:tx>
            <c:strRef>
              <c:f>'US Salaries'!$F$25</c:f>
              <c:strCache>
                <c:ptCount val="1"/>
                <c:pt idx="0">
                  <c:v>Median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</c:spPr>
          <c:invertIfNegative val="0"/>
          <c:val>
            <c:numRef>
              <c:f>'US Salaries'!$G$25</c:f>
              <c:numCache>
                <c:formatCode>General</c:formatCode>
                <c:ptCount val="1"/>
                <c:pt idx="0">
                  <c:v>60000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DCD-4795-BBE1-FEF50FB688F8}"/>
            </c:ext>
          </c:extLst>
        </c:ser>
        <c:ser>
          <c:idx val="0"/>
          <c:order val="2"/>
          <c:tx>
            <c:strRef>
              <c:f>'US Salaries'!$F$24</c:f>
              <c:strCache>
                <c:ptCount val="1"/>
                <c:pt idx="0">
                  <c:v>25th Percentile</c:v>
                </c:pt>
              </c:strCache>
            </c:strRef>
          </c:tx>
          <c:spPr>
            <a:solidFill>
              <a:schemeClr val="bg1"/>
            </a:solidFill>
          </c:spPr>
          <c:invertIfNegative val="0"/>
          <c:errBars>
            <c:errBarType val="minus"/>
            <c:errValType val="cust"/>
            <c:noEndCap val="1"/>
            <c:plus>
              <c:numLit>
                <c:formatCode>General</c:formatCode>
                <c:ptCount val="1"/>
                <c:pt idx="0">
                  <c:v>1</c:v>
                </c:pt>
              </c:numLit>
            </c:plus>
            <c:minus>
              <c:numRef>
                <c:f>'US Salaries'!$I$23</c:f>
                <c:numCache>
                  <c:formatCode>General</c:formatCode>
                  <c:ptCount val="1"/>
                  <c:pt idx="0">
                    <c:v>36000</c:v>
                  </c:pt>
                </c:numCache>
              </c:numRef>
            </c:minus>
            <c:spPr>
              <a:ln>
                <a:solidFill>
                  <a:schemeClr val="bg1">
                    <a:lumMod val="75000"/>
                  </a:schemeClr>
                </a:solidFill>
              </a:ln>
            </c:spPr>
          </c:errBars>
          <c:val>
            <c:numRef>
              <c:f>'US Salaries'!$G$24</c:f>
              <c:numCache>
                <c:formatCode>General</c:formatCode>
                <c:ptCount val="1"/>
                <c:pt idx="0">
                  <c:v>46000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DCD-4795-BBE1-FEF50FB688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873900960"/>
        <c:axId val="873906056"/>
      </c:barChart>
      <c:catAx>
        <c:axId val="873900960"/>
        <c:scaling>
          <c:orientation val="minMax"/>
        </c:scaling>
        <c:delete val="1"/>
        <c:axPos val="l"/>
        <c:majorTickMark val="out"/>
        <c:minorTickMark val="none"/>
        <c:tickLblPos val="nextTo"/>
        <c:crossAx val="873906056"/>
        <c:crosses val="autoZero"/>
        <c:auto val="1"/>
        <c:lblAlgn val="ctr"/>
        <c:lblOffset val="100"/>
        <c:noMultiLvlLbl val="0"/>
      </c:catAx>
      <c:valAx>
        <c:axId val="873906056"/>
        <c:scaling>
          <c:orientation val="minMax"/>
          <c:max val="160000"/>
          <c:min val="0"/>
        </c:scaling>
        <c:delete val="0"/>
        <c:axPos val="b"/>
        <c:numFmt formatCode="#,###,&quot;K&quot;" sourceLinked="0"/>
        <c:majorTickMark val="out"/>
        <c:minorTickMark val="none"/>
        <c:tickLblPos val="nextTo"/>
        <c:spPr>
          <a:ln>
            <a:solidFill>
              <a:schemeClr val="bg1">
                <a:lumMod val="85000"/>
              </a:schemeClr>
            </a:solidFill>
          </a:ln>
        </c:spPr>
        <c:txPr>
          <a:bodyPr/>
          <a:lstStyle/>
          <a:p>
            <a:pPr>
              <a:defRPr sz="800">
                <a:solidFill>
                  <a:schemeClr val="tx1">
                    <a:lumMod val="50000"/>
                    <a:lumOff val="50000"/>
                  </a:schemeClr>
                </a:solidFill>
              </a:defRPr>
            </a:pPr>
            <a:endParaRPr lang="en-US"/>
          </a:p>
        </c:txPr>
        <c:crossAx val="873900960"/>
        <c:crosses val="autoZero"/>
        <c:crossBetween val="between"/>
        <c:majorUnit val="40000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Pareto!$B$3</c:f>
              <c:strCache>
                <c:ptCount val="1"/>
                <c:pt idx="0">
                  <c:v>migrants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Pareto!$A$4:$A$55</c:f>
              <c:strCache>
                <c:ptCount val="52"/>
                <c:pt idx="0">
                  <c:v>TX</c:v>
                </c:pt>
                <c:pt idx="1">
                  <c:v>AZ</c:v>
                </c:pt>
                <c:pt idx="2">
                  <c:v>WA</c:v>
                </c:pt>
                <c:pt idx="3">
                  <c:v>NV</c:v>
                </c:pt>
                <c:pt idx="4">
                  <c:v>NY</c:v>
                </c:pt>
                <c:pt idx="5">
                  <c:v>FL</c:v>
                </c:pt>
                <c:pt idx="6">
                  <c:v>OR</c:v>
                </c:pt>
                <c:pt idx="7">
                  <c:v>IL</c:v>
                </c:pt>
                <c:pt idx="8">
                  <c:v>CO</c:v>
                </c:pt>
                <c:pt idx="9">
                  <c:v>VA</c:v>
                </c:pt>
                <c:pt idx="10">
                  <c:v>MA</c:v>
                </c:pt>
                <c:pt idx="11">
                  <c:v>GA</c:v>
                </c:pt>
                <c:pt idx="12">
                  <c:v>UT</c:v>
                </c:pt>
                <c:pt idx="13">
                  <c:v>MI</c:v>
                </c:pt>
                <c:pt idx="14">
                  <c:v>HI</c:v>
                </c:pt>
                <c:pt idx="15">
                  <c:v>NJ</c:v>
                </c:pt>
                <c:pt idx="16">
                  <c:v>NC</c:v>
                </c:pt>
                <c:pt idx="17">
                  <c:v>OH</c:v>
                </c:pt>
                <c:pt idx="18">
                  <c:v>PA</c:v>
                </c:pt>
                <c:pt idx="19">
                  <c:v>MD</c:v>
                </c:pt>
                <c:pt idx="20">
                  <c:v>AK</c:v>
                </c:pt>
                <c:pt idx="21">
                  <c:v>MO</c:v>
                </c:pt>
                <c:pt idx="22">
                  <c:v>MN</c:v>
                </c:pt>
                <c:pt idx="23">
                  <c:v>TN</c:v>
                </c:pt>
                <c:pt idx="24">
                  <c:v>OK</c:v>
                </c:pt>
                <c:pt idx="25">
                  <c:v>WI</c:v>
                </c:pt>
                <c:pt idx="26">
                  <c:v>IN</c:v>
                </c:pt>
                <c:pt idx="27">
                  <c:v>NM</c:v>
                </c:pt>
                <c:pt idx="28">
                  <c:v>ID</c:v>
                </c:pt>
                <c:pt idx="29">
                  <c:v>SC</c:v>
                </c:pt>
                <c:pt idx="30">
                  <c:v>CT</c:v>
                </c:pt>
                <c:pt idx="31">
                  <c:v>LA</c:v>
                </c:pt>
                <c:pt idx="32">
                  <c:v>AR</c:v>
                </c:pt>
                <c:pt idx="33">
                  <c:v>DC</c:v>
                </c:pt>
                <c:pt idx="34">
                  <c:v>KS</c:v>
                </c:pt>
                <c:pt idx="35">
                  <c:v>IA</c:v>
                </c:pt>
                <c:pt idx="36">
                  <c:v>MT</c:v>
                </c:pt>
                <c:pt idx="37">
                  <c:v>KY</c:v>
                </c:pt>
                <c:pt idx="38">
                  <c:v>NE</c:v>
                </c:pt>
                <c:pt idx="39">
                  <c:v>AL</c:v>
                </c:pt>
                <c:pt idx="40">
                  <c:v>MS</c:v>
                </c:pt>
                <c:pt idx="41">
                  <c:v>WY</c:v>
                </c:pt>
                <c:pt idx="42">
                  <c:v>PR</c:v>
                </c:pt>
                <c:pt idx="43">
                  <c:v>ME</c:v>
                </c:pt>
                <c:pt idx="44">
                  <c:v>NH</c:v>
                </c:pt>
                <c:pt idx="45">
                  <c:v>WV</c:v>
                </c:pt>
                <c:pt idx="46">
                  <c:v>ND</c:v>
                </c:pt>
                <c:pt idx="47">
                  <c:v>SD</c:v>
                </c:pt>
                <c:pt idx="48">
                  <c:v>RI</c:v>
                </c:pt>
                <c:pt idx="49">
                  <c:v>DE</c:v>
                </c:pt>
                <c:pt idx="50">
                  <c:v>VT</c:v>
                </c:pt>
                <c:pt idx="51">
                  <c:v>CA</c:v>
                </c:pt>
              </c:strCache>
            </c:strRef>
          </c:cat>
          <c:val>
            <c:numRef>
              <c:f>Pareto!$B$4:$B$55</c:f>
              <c:numCache>
                <c:formatCode>General</c:formatCode>
                <c:ptCount val="52"/>
                <c:pt idx="0">
                  <c:v>116674</c:v>
                </c:pt>
                <c:pt idx="1">
                  <c:v>108420</c:v>
                </c:pt>
                <c:pt idx="2">
                  <c:v>101594</c:v>
                </c:pt>
                <c:pt idx="3">
                  <c:v>91851</c:v>
                </c:pt>
                <c:pt idx="4">
                  <c:v>77871</c:v>
                </c:pt>
                <c:pt idx="5">
                  <c:v>63460</c:v>
                </c:pt>
                <c:pt idx="6">
                  <c:v>61802</c:v>
                </c:pt>
                <c:pt idx="7">
                  <c:v>58567</c:v>
                </c:pt>
                <c:pt idx="8">
                  <c:v>52057</c:v>
                </c:pt>
                <c:pt idx="9">
                  <c:v>45610</c:v>
                </c:pt>
                <c:pt idx="10">
                  <c:v>36569</c:v>
                </c:pt>
                <c:pt idx="11">
                  <c:v>32913</c:v>
                </c:pt>
                <c:pt idx="12">
                  <c:v>31769</c:v>
                </c:pt>
                <c:pt idx="13">
                  <c:v>31425</c:v>
                </c:pt>
                <c:pt idx="14">
                  <c:v>31298</c:v>
                </c:pt>
                <c:pt idx="15">
                  <c:v>30218</c:v>
                </c:pt>
                <c:pt idx="16">
                  <c:v>29496</c:v>
                </c:pt>
                <c:pt idx="17">
                  <c:v>28774</c:v>
                </c:pt>
                <c:pt idx="18">
                  <c:v>28964</c:v>
                </c:pt>
                <c:pt idx="19">
                  <c:v>26321</c:v>
                </c:pt>
                <c:pt idx="20">
                  <c:v>23932</c:v>
                </c:pt>
                <c:pt idx="21">
                  <c:v>21327</c:v>
                </c:pt>
                <c:pt idx="22">
                  <c:v>19321</c:v>
                </c:pt>
                <c:pt idx="23">
                  <c:v>18912</c:v>
                </c:pt>
                <c:pt idx="24">
                  <c:v>17492</c:v>
                </c:pt>
                <c:pt idx="25">
                  <c:v>17380</c:v>
                </c:pt>
                <c:pt idx="26">
                  <c:v>17114</c:v>
                </c:pt>
                <c:pt idx="27">
                  <c:v>16457</c:v>
                </c:pt>
                <c:pt idx="28">
                  <c:v>15846</c:v>
                </c:pt>
                <c:pt idx="29">
                  <c:v>14884</c:v>
                </c:pt>
                <c:pt idx="30">
                  <c:v>14468</c:v>
                </c:pt>
                <c:pt idx="31">
                  <c:v>11769</c:v>
                </c:pt>
                <c:pt idx="32">
                  <c:v>10292</c:v>
                </c:pt>
                <c:pt idx="33">
                  <c:v>10122</c:v>
                </c:pt>
                <c:pt idx="34">
                  <c:v>9457</c:v>
                </c:pt>
                <c:pt idx="35">
                  <c:v>8771</c:v>
                </c:pt>
                <c:pt idx="36">
                  <c:v>8668</c:v>
                </c:pt>
                <c:pt idx="37">
                  <c:v>8358</c:v>
                </c:pt>
                <c:pt idx="38">
                  <c:v>8319</c:v>
                </c:pt>
                <c:pt idx="39">
                  <c:v>7960</c:v>
                </c:pt>
                <c:pt idx="40">
                  <c:v>7405</c:v>
                </c:pt>
                <c:pt idx="41">
                  <c:v>5269</c:v>
                </c:pt>
                <c:pt idx="42">
                  <c:v>4890</c:v>
                </c:pt>
                <c:pt idx="43">
                  <c:v>4710</c:v>
                </c:pt>
                <c:pt idx="44">
                  <c:v>4163</c:v>
                </c:pt>
                <c:pt idx="45">
                  <c:v>3691</c:v>
                </c:pt>
                <c:pt idx="46">
                  <c:v>3611</c:v>
                </c:pt>
                <c:pt idx="47">
                  <c:v>3434</c:v>
                </c:pt>
                <c:pt idx="48">
                  <c:v>3277</c:v>
                </c:pt>
                <c:pt idx="49">
                  <c:v>2419</c:v>
                </c:pt>
                <c:pt idx="50">
                  <c:v>1814</c:v>
                </c:pt>
                <c:pt idx="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05-4185-84A9-9197CCBD6C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564097752"/>
        <c:axId val="564098144"/>
      </c:barChart>
      <c:lineChart>
        <c:grouping val="standard"/>
        <c:varyColors val="0"/>
        <c:ser>
          <c:idx val="1"/>
          <c:order val="1"/>
          <c:tx>
            <c:strRef>
              <c:f>Pareto!$C$3</c:f>
              <c:strCache>
                <c:ptCount val="1"/>
                <c:pt idx="0">
                  <c:v>Perc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Pareto!$A$4:$A$55</c:f>
              <c:strCache>
                <c:ptCount val="52"/>
                <c:pt idx="0">
                  <c:v>TX</c:v>
                </c:pt>
                <c:pt idx="1">
                  <c:v>AZ</c:v>
                </c:pt>
                <c:pt idx="2">
                  <c:v>WA</c:v>
                </c:pt>
                <c:pt idx="3">
                  <c:v>NV</c:v>
                </c:pt>
                <c:pt idx="4">
                  <c:v>NY</c:v>
                </c:pt>
                <c:pt idx="5">
                  <c:v>FL</c:v>
                </c:pt>
                <c:pt idx="6">
                  <c:v>OR</c:v>
                </c:pt>
                <c:pt idx="7">
                  <c:v>IL</c:v>
                </c:pt>
                <c:pt idx="8">
                  <c:v>CO</c:v>
                </c:pt>
                <c:pt idx="9">
                  <c:v>VA</c:v>
                </c:pt>
                <c:pt idx="10">
                  <c:v>MA</c:v>
                </c:pt>
                <c:pt idx="11">
                  <c:v>GA</c:v>
                </c:pt>
                <c:pt idx="12">
                  <c:v>UT</c:v>
                </c:pt>
                <c:pt idx="13">
                  <c:v>MI</c:v>
                </c:pt>
                <c:pt idx="14">
                  <c:v>HI</c:v>
                </c:pt>
                <c:pt idx="15">
                  <c:v>NJ</c:v>
                </c:pt>
                <c:pt idx="16">
                  <c:v>NC</c:v>
                </c:pt>
                <c:pt idx="17">
                  <c:v>OH</c:v>
                </c:pt>
                <c:pt idx="18">
                  <c:v>PA</c:v>
                </c:pt>
                <c:pt idx="19">
                  <c:v>MD</c:v>
                </c:pt>
                <c:pt idx="20">
                  <c:v>AK</c:v>
                </c:pt>
                <c:pt idx="21">
                  <c:v>MO</c:v>
                </c:pt>
                <c:pt idx="22">
                  <c:v>MN</c:v>
                </c:pt>
                <c:pt idx="23">
                  <c:v>TN</c:v>
                </c:pt>
                <c:pt idx="24">
                  <c:v>OK</c:v>
                </c:pt>
                <c:pt idx="25">
                  <c:v>WI</c:v>
                </c:pt>
                <c:pt idx="26">
                  <c:v>IN</c:v>
                </c:pt>
                <c:pt idx="27">
                  <c:v>NM</c:v>
                </c:pt>
                <c:pt idx="28">
                  <c:v>ID</c:v>
                </c:pt>
                <c:pt idx="29">
                  <c:v>SC</c:v>
                </c:pt>
                <c:pt idx="30">
                  <c:v>CT</c:v>
                </c:pt>
                <c:pt idx="31">
                  <c:v>LA</c:v>
                </c:pt>
                <c:pt idx="32">
                  <c:v>AR</c:v>
                </c:pt>
                <c:pt idx="33">
                  <c:v>DC</c:v>
                </c:pt>
                <c:pt idx="34">
                  <c:v>KS</c:v>
                </c:pt>
                <c:pt idx="35">
                  <c:v>IA</c:v>
                </c:pt>
                <c:pt idx="36">
                  <c:v>MT</c:v>
                </c:pt>
                <c:pt idx="37">
                  <c:v>KY</c:v>
                </c:pt>
                <c:pt idx="38">
                  <c:v>NE</c:v>
                </c:pt>
                <c:pt idx="39">
                  <c:v>AL</c:v>
                </c:pt>
                <c:pt idx="40">
                  <c:v>MS</c:v>
                </c:pt>
                <c:pt idx="41">
                  <c:v>WY</c:v>
                </c:pt>
                <c:pt idx="42">
                  <c:v>PR</c:v>
                </c:pt>
                <c:pt idx="43">
                  <c:v>ME</c:v>
                </c:pt>
                <c:pt idx="44">
                  <c:v>NH</c:v>
                </c:pt>
                <c:pt idx="45">
                  <c:v>WV</c:v>
                </c:pt>
                <c:pt idx="46">
                  <c:v>ND</c:v>
                </c:pt>
                <c:pt idx="47">
                  <c:v>SD</c:v>
                </c:pt>
                <c:pt idx="48">
                  <c:v>RI</c:v>
                </c:pt>
                <c:pt idx="49">
                  <c:v>DE</c:v>
                </c:pt>
                <c:pt idx="50">
                  <c:v>VT</c:v>
                </c:pt>
                <c:pt idx="51">
                  <c:v>CA</c:v>
                </c:pt>
              </c:strCache>
            </c:strRef>
          </c:cat>
          <c:val>
            <c:numRef>
              <c:f>Pareto!$C$4:$C$55</c:f>
              <c:numCache>
                <c:formatCode>0.00%</c:formatCode>
                <c:ptCount val="52"/>
                <c:pt idx="0">
                  <c:v>8.2647403004020667E-2</c:v>
                </c:pt>
                <c:pt idx="1">
                  <c:v>0.15944798782751107</c:v>
                </c:pt>
                <c:pt idx="2">
                  <c:v>0.23141329510068653</c:v>
                </c:pt>
                <c:pt idx="3">
                  <c:v>0.2964770334941787</c:v>
                </c:pt>
                <c:pt idx="4">
                  <c:v>0.35163787412127723</c:v>
                </c:pt>
                <c:pt idx="5">
                  <c:v>0.39659051305227427</c:v>
                </c:pt>
                <c:pt idx="6">
                  <c:v>0.44036868814230706</c:v>
                </c:pt>
                <c:pt idx="7">
                  <c:v>0.48185531285506633</c:v>
                </c:pt>
                <c:pt idx="8">
                  <c:v>0.51873050234184404</c:v>
                </c:pt>
                <c:pt idx="9">
                  <c:v>0.55103888339514973</c:v>
                </c:pt>
                <c:pt idx="10">
                  <c:v>0.57694296554244928</c:v>
                </c:pt>
                <c:pt idx="11">
                  <c:v>0.60025727700062614</c:v>
                </c:pt>
                <c:pt idx="12">
                  <c:v>0.62276122257577349</c:v>
                </c:pt>
                <c:pt idx="13">
                  <c:v>0.64502149169658318</c:v>
                </c:pt>
                <c:pt idx="14">
                  <c:v>0.66719179887058799</c:v>
                </c:pt>
                <c:pt idx="15">
                  <c:v>0.68859707531585856</c:v>
                </c:pt>
                <c:pt idx="16">
                  <c:v>0.70949091455173452</c:v>
                </c:pt>
                <c:pt idx="17">
                  <c:v>0.73024378979222337</c:v>
                </c:pt>
                <c:pt idx="18">
                  <c:v>0.75076078055801909</c:v>
                </c:pt>
                <c:pt idx="19">
                  <c:v>0.7694055711237735</c:v>
                </c:pt>
                <c:pt idx="20">
                  <c:v>0.78635808538309626</c:v>
                </c:pt>
                <c:pt idx="21">
                  <c:v>0.8014653171902405</c:v>
                </c:pt>
                <c:pt idx="22">
                  <c:v>0.81515157525493942</c:v>
                </c:pt>
                <c:pt idx="23">
                  <c:v>0.82854811334921952</c:v>
                </c:pt>
                <c:pt idx="24">
                  <c:v>0.84093877770757131</c:v>
                </c:pt>
                <c:pt idx="25">
                  <c:v>0.85325010554590608</c:v>
                </c:pt>
                <c:pt idx="26">
                  <c:v>0.86537300914920079</c:v>
                </c:pt>
                <c:pt idx="27">
                  <c:v>0.87703051905918217</c:v>
                </c:pt>
                <c:pt idx="28">
                  <c:v>0.88825521991800005</c:v>
                </c:pt>
                <c:pt idx="29">
                  <c:v>0.89879847673881563</c:v>
                </c:pt>
                <c:pt idx="30">
                  <c:v>0.90904705505671146</c:v>
                </c:pt>
                <c:pt idx="31">
                  <c:v>0.91738376491455742</c:v>
                </c:pt>
                <c:pt idx="32">
                  <c:v>0.92467422441468061</c:v>
                </c:pt>
                <c:pt idx="33">
                  <c:v>0.93184426241120688</c:v>
                </c:pt>
                <c:pt idx="34">
                  <c:v>0.93854323982013277</c:v>
                </c:pt>
                <c:pt idx="35">
                  <c:v>0.94475628104395526</c:v>
                </c:pt>
                <c:pt idx="36">
                  <c:v>0.95089636100383368</c:v>
                </c:pt>
                <c:pt idx="37">
                  <c:v>0.95681684881009388</c:v>
                </c:pt>
                <c:pt idx="38">
                  <c:v>0.9627097105067054</c:v>
                </c:pt>
                <c:pt idx="39">
                  <c:v>0.96834827032219128</c:v>
                </c:pt>
                <c:pt idx="40">
                  <c:v>0.97359368934652213</c:v>
                </c:pt>
                <c:pt idx="41">
                  <c:v>0.97732604759624508</c:v>
                </c:pt>
                <c:pt idx="42">
                  <c:v>0.98078993672912529</c:v>
                </c:pt>
                <c:pt idx="43">
                  <c:v>0.98412632074054973</c:v>
                </c:pt>
                <c:pt idx="44">
                  <c:v>0.98707523085510607</c:v>
                </c:pt>
                <c:pt idx="45">
                  <c:v>0.98968979420673397</c:v>
                </c:pt>
                <c:pt idx="46">
                  <c:v>0.99224768861549273</c:v>
                </c:pt>
                <c:pt idx="47">
                  <c:v>0.99468020298815341</c:v>
                </c:pt>
                <c:pt idx="48">
                  <c:v>0.99700150456043313</c:v>
                </c:pt>
                <c:pt idx="49">
                  <c:v>0.99871503172044074</c:v>
                </c:pt>
                <c:pt idx="50">
                  <c:v>1</c:v>
                </c:pt>
                <c:pt idx="51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C05-4185-84A9-9197CCBD6C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64098536"/>
        <c:axId val="564098928"/>
      </c:lineChart>
      <c:catAx>
        <c:axId val="564097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4098144"/>
        <c:crosses val="autoZero"/>
        <c:auto val="1"/>
        <c:lblAlgn val="ctr"/>
        <c:lblOffset val="100"/>
        <c:noMultiLvlLbl val="0"/>
      </c:catAx>
      <c:valAx>
        <c:axId val="5640981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4097752"/>
        <c:crosses val="autoZero"/>
        <c:crossBetween val="between"/>
      </c:valAx>
      <c:valAx>
        <c:axId val="564098928"/>
        <c:scaling>
          <c:orientation val="minMax"/>
        </c:scaling>
        <c:delete val="0"/>
        <c:axPos val="r"/>
        <c:numFmt formatCode="0.0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4098536"/>
        <c:crosses val="max"/>
        <c:crossBetween val="between"/>
      </c:valAx>
      <c:catAx>
        <c:axId val="56409853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6409892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'World Time Zones'!$O$9</c:f>
              <c:strCache>
                <c:ptCount val="1"/>
                <c:pt idx="0">
                  <c:v>Dummy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0.11907038142825467"/>
                  <c:y val="-0.43284292166181931"/>
                </c:manualLayout>
              </c:layout>
              <c:tx>
                <c:strRef>
                  <c:f>'World Time Zones'!$N$10</c:f>
                  <c:strCache>
                    <c:ptCount val="1"/>
                    <c:pt idx="0">
                      <c:v>GMT -8</c:v>
                    </c:pt>
                  </c:strCache>
                </c:strRef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{C03070DF-6CC5-4FBB-B76D-8C4ECBFF1183}</c15:txfldGUID>
                      <c15:f>'World Time Zones'!$N$10</c15:f>
                      <c15:dlblFieldTableCache>
                        <c:ptCount val="1"/>
                        <c:pt idx="0">
                          <c:v>GMT -8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3F38-4BFC-80AF-D0057B1D1EC2}"/>
                </c:ext>
              </c:extLst>
            </c:dLbl>
            <c:dLbl>
              <c:idx val="1"/>
              <c:layout>
                <c:manualLayout>
                  <c:x val="-7.6804191224623439E-2"/>
                  <c:y val="-0.33033033033033032"/>
                </c:manualLayout>
              </c:layout>
              <c:tx>
                <c:strRef>
                  <c:f>'World Time Zones'!$N$11</c:f>
                  <c:strCache>
                    <c:ptCount val="1"/>
                    <c:pt idx="0">
                      <c:v>GMT -6</c:v>
                    </c:pt>
                  </c:strCache>
                </c:strRef>
              </c:tx>
              <c:spPr>
                <a:solidFill>
                  <a:schemeClr val="bg1"/>
                </a:solidFill>
              </c:spPr>
              <c:txPr>
                <a:bodyPr/>
                <a:lstStyle/>
                <a:p>
                  <a:pPr>
                    <a:defRPr sz="800" b="1" u="none">
                      <a:solidFill>
                        <a:srgbClr val="C00000"/>
                      </a:solidFill>
                    </a:defRPr>
                  </a:pPr>
                  <a:endParaRPr lang="en-US"/>
                </a:p>
              </c:tx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{ECB29D1B-AB88-4E47-90F3-0966BEAEA9E9}</c15:txfldGUID>
                      <c15:f>'World Time Zones'!$N$11</c15:f>
                      <c15:dlblFieldTableCache>
                        <c:ptCount val="1"/>
                        <c:pt idx="0">
                          <c:v>GMT -6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3F38-4BFC-80AF-D0057B1D1EC2}"/>
                </c:ext>
              </c:extLst>
            </c:dLbl>
            <c:dLbl>
              <c:idx val="2"/>
              <c:layout>
                <c:manualLayout>
                  <c:x val="-1.1316306483300589E-2"/>
                  <c:y val="-0.42395403277293042"/>
                </c:manualLayout>
              </c:layout>
              <c:tx>
                <c:strRef>
                  <c:f>'World Time Zones'!$N$12</c:f>
                  <c:strCache>
                    <c:ptCount val="1"/>
                    <c:pt idx="0">
                      <c:v>GMT -5</c:v>
                    </c:pt>
                  </c:strCache>
                </c:strRef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{CA472706-8928-497D-9B46-879EE74BE471}</c15:txfldGUID>
                      <c15:f>'World Time Zones'!$N$12</c15:f>
                      <c15:dlblFieldTableCache>
                        <c:ptCount val="1"/>
                        <c:pt idx="0">
                          <c:v>GMT -5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3F38-4BFC-80AF-D0057B1D1EC2}"/>
                </c:ext>
              </c:extLst>
            </c:dLbl>
            <c:dLbl>
              <c:idx val="3"/>
              <c:layout>
                <c:manualLayout>
                  <c:x val="-0.12133595284872299"/>
                  <c:y val="-0.56809817691707454"/>
                </c:manualLayout>
              </c:layout>
              <c:tx>
                <c:strRef>
                  <c:f>'World Time Zones'!$N$13</c:f>
                  <c:strCache>
                    <c:ptCount val="1"/>
                    <c:pt idx="0">
                      <c:v>GMT</c:v>
                    </c:pt>
                  </c:strCache>
                </c:strRef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{95C6BFAE-108C-4F06-86F5-1F69C61EC947}</c15:txfldGUID>
                      <c15:f>'World Time Zones'!$N$13</c15:f>
                      <c15:dlblFieldTableCache>
                        <c:ptCount val="1"/>
                        <c:pt idx="0">
                          <c:v>GMT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3F38-4BFC-80AF-D0057B1D1EC2}"/>
                </c:ext>
              </c:extLst>
            </c:dLbl>
            <c:dLbl>
              <c:idx val="4"/>
              <c:layout>
                <c:manualLayout>
                  <c:x val="-9.2521283562540926E-2"/>
                  <c:y val="-0.7202503290692267"/>
                </c:manualLayout>
              </c:layout>
              <c:tx>
                <c:strRef>
                  <c:f>'World Time Zones'!$N$14</c:f>
                  <c:strCache>
                    <c:ptCount val="1"/>
                    <c:pt idx="0">
                      <c:v>GMT +1</c:v>
                    </c:pt>
                  </c:strCache>
                </c:strRef>
              </c:tx>
              <c:spPr>
                <a:solidFill>
                  <a:schemeClr val="bg1"/>
                </a:solidFill>
              </c:spPr>
              <c:txPr>
                <a:bodyPr/>
                <a:lstStyle/>
                <a:p>
                  <a:pPr>
                    <a:defRPr sz="800">
                      <a:solidFill>
                        <a:srgbClr val="C00000"/>
                      </a:solidFill>
                    </a:defRPr>
                  </a:pPr>
                  <a:endParaRPr lang="en-US"/>
                </a:p>
              </c:tx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{13391ACC-253C-429F-852B-F5FA7BE12B77}</c15:txfldGUID>
                      <c15:f>'World Time Zones'!$N$14</c15:f>
                      <c15:dlblFieldTableCache>
                        <c:ptCount val="1"/>
                        <c:pt idx="0">
                          <c:v>GMT +1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3F38-4BFC-80AF-D0057B1D1EC2}"/>
                </c:ext>
              </c:extLst>
            </c:dLbl>
            <c:dLbl>
              <c:idx val="5"/>
              <c:layout>
                <c:manualLayout>
                  <c:x val="-1.9174852652259333E-2"/>
                  <c:y val="-0.57610618492508259"/>
                </c:manualLayout>
              </c:layout>
              <c:tx>
                <c:strRef>
                  <c:f>'World Time Zones'!$N$15</c:f>
                  <c:strCache>
                    <c:ptCount val="1"/>
                    <c:pt idx="0">
                      <c:v>GMT +2</c:v>
                    </c:pt>
                  </c:strCache>
                </c:strRef>
              </c:tx>
              <c:spPr>
                <a:solidFill>
                  <a:schemeClr val="bg1"/>
                </a:solidFill>
              </c:spPr>
              <c:txPr>
                <a:bodyPr/>
                <a:lstStyle/>
                <a:p>
                  <a:pPr>
                    <a:defRPr sz="800">
                      <a:solidFill>
                        <a:srgbClr val="C00000"/>
                      </a:solidFill>
                    </a:defRPr>
                  </a:pPr>
                  <a:endParaRPr lang="en-US"/>
                </a:p>
              </c:tx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{EAD1E643-FBC7-4266-8AFE-2567DA66788C}</c15:txfldGUID>
                      <c15:f>'World Time Zones'!$N$15</c15:f>
                      <c15:dlblFieldTableCache>
                        <c:ptCount val="1"/>
                        <c:pt idx="0">
                          <c:v>GMT +2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5-3F38-4BFC-80AF-D0057B1D1EC2}"/>
                </c:ext>
              </c:extLst>
            </c:dLbl>
            <c:dLbl>
              <c:idx val="6"/>
              <c:layout>
                <c:manualLayout>
                  <c:x val="-8.6633974289559587E-2"/>
                  <c:y val="-0.26779787661677423"/>
                </c:manualLayout>
              </c:layout>
              <c:tx>
                <c:strRef>
                  <c:f>'World Time Zones'!$N$16</c:f>
                  <c:strCache>
                    <c:ptCount val="1"/>
                    <c:pt idx="0">
                      <c:v>GMT +4,5</c:v>
                    </c:pt>
                  </c:strCache>
                </c:strRef>
              </c:tx>
              <c:spPr>
                <a:solidFill>
                  <a:schemeClr val="bg1"/>
                </a:solidFill>
              </c:spPr>
              <c:txPr>
                <a:bodyPr/>
                <a:lstStyle/>
                <a:p>
                  <a:pPr>
                    <a:defRPr sz="800">
                      <a:solidFill>
                        <a:srgbClr val="C00000"/>
                      </a:solidFill>
                    </a:defRPr>
                  </a:pPr>
                  <a:endParaRPr lang="en-US"/>
                </a:p>
              </c:tx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{CE0B92BE-B1AE-41CB-BA93-26A5A7CA21B3}</c15:txfldGUID>
                      <c15:f>'World Time Zones'!$N$16</c15:f>
                      <c15:dlblFieldTableCache>
                        <c:ptCount val="1"/>
                        <c:pt idx="0">
                          <c:v>GMT +4,5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3F38-4BFC-80AF-D0057B1D1EC2}"/>
                </c:ext>
              </c:extLst>
            </c:dLbl>
            <c:dLbl>
              <c:idx val="7"/>
              <c:layout>
                <c:manualLayout>
                  <c:x val="-0.10119470668260699"/>
                  <c:y val="-0.53606599175103109"/>
                </c:manualLayout>
              </c:layout>
              <c:tx>
                <c:strRef>
                  <c:f>'World Time Zones'!$N$17</c:f>
                  <c:strCache>
                    <c:ptCount val="1"/>
                    <c:pt idx="0">
                      <c:v>GMT +8</c:v>
                    </c:pt>
                  </c:strCache>
                </c:strRef>
              </c:tx>
              <c:spPr>
                <a:solidFill>
                  <a:schemeClr val="bg1"/>
                </a:solidFill>
              </c:spPr>
              <c:txPr>
                <a:bodyPr/>
                <a:lstStyle/>
                <a:p>
                  <a:pPr>
                    <a:defRPr sz="800">
                      <a:solidFill>
                        <a:srgbClr val="C00000"/>
                      </a:solidFill>
                    </a:defRPr>
                  </a:pPr>
                  <a:endParaRPr lang="en-US"/>
                </a:p>
              </c:tx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{89217142-4A74-42B7-B606-F0DEFE4A34D4}</c15:txfldGUID>
                      <c15:f>'World Time Zones'!$N$17</c15:f>
                      <c15:dlblFieldTableCache>
                        <c:ptCount val="1"/>
                        <c:pt idx="0">
                          <c:v>GMT +8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3F38-4BFC-80AF-D0057B1D1EC2}"/>
                </c:ext>
              </c:extLst>
            </c:dLbl>
            <c:dLbl>
              <c:idx val="8"/>
              <c:layout>
                <c:manualLayout>
                  <c:x val="-1.2117281151374403E-2"/>
                  <c:y val="-0.15168170645335999"/>
                </c:manualLayout>
              </c:layout>
              <c:tx>
                <c:strRef>
                  <c:f>'World Time Zones'!$N$18</c:f>
                  <c:strCache>
                    <c:ptCount val="1"/>
                    <c:pt idx="0">
                      <c:v>GMT +9</c:v>
                    </c:pt>
                  </c:strCache>
                </c:strRef>
              </c:tx>
              <c:spPr>
                <a:solidFill>
                  <a:schemeClr val="bg1"/>
                </a:solidFill>
              </c:spPr>
              <c:txPr>
                <a:bodyPr/>
                <a:lstStyle/>
                <a:p>
                  <a:pPr>
                    <a:defRPr sz="800">
                      <a:solidFill>
                        <a:srgbClr val="C00000"/>
                      </a:solidFill>
                    </a:defRPr>
                  </a:pPr>
                  <a:endParaRPr lang="en-US"/>
                </a:p>
              </c:tx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{FE096BB2-C31A-4C47-BA3B-4BE1B3B2034B}</c15:txfldGUID>
                      <c15:f>'World Time Zones'!$N$18</c15:f>
                      <c15:dlblFieldTableCache>
                        <c:ptCount val="1"/>
                        <c:pt idx="0">
                          <c:v>GMT +9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3F38-4BFC-80AF-D0057B1D1EC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C00000"/>
                    </a:solidFill>
                  </a:defRPr>
                </a:pPr>
                <a:endParaRPr lang="en-US"/>
              </a:p>
            </c:txPr>
            <c:dLblPos val="t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errBars>
            <c:errDir val="y"/>
            <c:errBarType val="plus"/>
            <c:errValType val="cust"/>
            <c:noEndCap val="1"/>
            <c:plus>
              <c:numLit>
                <c:formatCode>General</c:formatCode>
                <c:ptCount val="1"/>
                <c:pt idx="0">
                  <c:v>1</c:v>
                </c:pt>
              </c:numLit>
            </c:plus>
            <c:spPr>
              <a:ln w="3175">
                <a:solidFill>
                  <a:srgbClr val="FF8080"/>
                </a:solidFill>
                <a:prstDash val="solid"/>
              </a:ln>
            </c:spPr>
          </c:errBars>
          <c:xVal>
            <c:numRef>
              <c:f>'World Time Zones'!$L$10:$L$18</c:f>
              <c:numCache>
                <c:formatCode>General</c:formatCode>
                <c:ptCount val="9"/>
                <c:pt idx="0">
                  <c:v>1.35</c:v>
                </c:pt>
                <c:pt idx="1">
                  <c:v>2.0499999999999998</c:v>
                </c:pt>
                <c:pt idx="2">
                  <c:v>2.5499999999999998</c:v>
                </c:pt>
                <c:pt idx="3">
                  <c:v>4.75</c:v>
                </c:pt>
                <c:pt idx="4">
                  <c:v>5.25</c:v>
                </c:pt>
                <c:pt idx="5">
                  <c:v>5.55</c:v>
                </c:pt>
                <c:pt idx="6">
                  <c:v>7.05</c:v>
                </c:pt>
                <c:pt idx="7">
                  <c:v>8.5500000000000007</c:v>
                </c:pt>
                <c:pt idx="8">
                  <c:v>9</c:v>
                </c:pt>
              </c:numCache>
            </c:numRef>
          </c:xVal>
          <c:yVal>
            <c:numRef>
              <c:f>'World Time Zones'!$O$10:$O$18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3F38-4BFC-80AF-D0057B1D1E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73904880"/>
        <c:axId val="873902136"/>
      </c:scatterChart>
      <c:valAx>
        <c:axId val="8739048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873902136"/>
        <c:crosses val="autoZero"/>
        <c:crossBetween val="midCat"/>
      </c:valAx>
      <c:valAx>
        <c:axId val="873902136"/>
        <c:scaling>
          <c:orientation val="minMax"/>
          <c:max val="1"/>
          <c:min val="0"/>
        </c:scaling>
        <c:delete val="1"/>
        <c:axPos val="l"/>
        <c:numFmt formatCode="General" sourceLinked="1"/>
        <c:majorTickMark val="out"/>
        <c:minorTickMark val="none"/>
        <c:tickLblPos val="nextTo"/>
        <c:crossAx val="873904880"/>
        <c:crosses val="autoZero"/>
        <c:crossBetween val="midCat"/>
      </c:valAx>
      <c:spPr>
        <a:blipFill dpi="0" rotWithShape="1">
          <a:blip xmlns:r="http://schemas.openxmlformats.org/officeDocument/2006/relationships" r:embed="rId1"/>
          <a:srcRect/>
          <a:tile tx="0" ty="0" sx="100000" sy="100000" flip="none" algn="tl"/>
        </a:blipFill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'Issue Log'!$J$9</c:f>
          <c:strCache>
            <c:ptCount val="1"/>
            <c:pt idx="0">
              <c:v>Issues Opened and Closed in Last 30 days</c:v>
            </c:pt>
          </c:strCache>
        </c:strRef>
      </c:tx>
      <c:layout>
        <c:manualLayout>
          <c:xMode val="edge"/>
          <c:yMode val="edge"/>
          <c:x val="6.0460176991150451E-2"/>
          <c:y val="3.9886039886039885E-2"/>
        </c:manualLayout>
      </c:layout>
      <c:overlay val="0"/>
      <c:txPr>
        <a:bodyPr/>
        <a:lstStyle/>
        <a:p>
          <a:pPr>
            <a:defRPr sz="1400"/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049059492563429E-2"/>
          <c:y val="0.17307773066828186"/>
          <c:w val="0.83187051618547692"/>
          <c:h val="0.70228952150211987"/>
        </c:manualLayout>
      </c:layout>
      <c:lineChart>
        <c:grouping val="standard"/>
        <c:varyColors val="0"/>
        <c:ser>
          <c:idx val="0"/>
          <c:order val="0"/>
          <c:tx>
            <c:strRef>
              <c:f>'Issue Log'!$K$10</c:f>
              <c:strCache>
                <c:ptCount val="1"/>
                <c:pt idx="0">
                  <c:v>Total Opened</c:v>
                </c:pt>
              </c:strCache>
            </c:strRef>
          </c:tx>
          <c:spPr>
            <a:ln w="22225">
              <a:solidFill>
                <a:srgbClr val="00B050"/>
              </a:solidFill>
            </a:ln>
          </c:spPr>
          <c:marker>
            <c:symbol val="none"/>
          </c:marker>
          <c:dLbls>
            <c:dLbl>
              <c:idx val="29"/>
              <c:layout>
                <c:manualLayout>
                  <c:x val="-2.359882005899705E-2"/>
                  <c:y val="-0.13105413105413105"/>
                </c:manualLayout>
              </c:layout>
              <c:spPr/>
              <c:txPr>
                <a:bodyPr/>
                <a:lstStyle/>
                <a:p>
                  <a:pPr>
                    <a:defRPr sz="800" b="0">
                      <a:solidFill>
                        <a:srgbClr val="00B050"/>
                      </a:solidFill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1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F97-40F2-889B-6322C33D452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'Issue Log'!$J$11:$J$40</c:f>
              <c:numCache>
                <c:formatCode>m/d/yyyy</c:formatCode>
                <c:ptCount val="30"/>
                <c:pt idx="0">
                  <c:v>43267</c:v>
                </c:pt>
                <c:pt idx="1">
                  <c:v>43268</c:v>
                </c:pt>
                <c:pt idx="2">
                  <c:v>43269</c:v>
                </c:pt>
                <c:pt idx="3">
                  <c:v>43270</c:v>
                </c:pt>
                <c:pt idx="4">
                  <c:v>43271</c:v>
                </c:pt>
                <c:pt idx="5">
                  <c:v>43272</c:v>
                </c:pt>
                <c:pt idx="6">
                  <c:v>43273</c:v>
                </c:pt>
                <c:pt idx="7">
                  <c:v>43274</c:v>
                </c:pt>
                <c:pt idx="8">
                  <c:v>43275</c:v>
                </c:pt>
                <c:pt idx="9">
                  <c:v>43276</c:v>
                </c:pt>
                <c:pt idx="10">
                  <c:v>43277</c:v>
                </c:pt>
                <c:pt idx="11">
                  <c:v>43278</c:v>
                </c:pt>
                <c:pt idx="12">
                  <c:v>43279</c:v>
                </c:pt>
                <c:pt idx="13">
                  <c:v>43280</c:v>
                </c:pt>
                <c:pt idx="14">
                  <c:v>43281</c:v>
                </c:pt>
                <c:pt idx="15">
                  <c:v>43282</c:v>
                </c:pt>
                <c:pt idx="16">
                  <c:v>43283</c:v>
                </c:pt>
                <c:pt idx="17">
                  <c:v>43284</c:v>
                </c:pt>
                <c:pt idx="18">
                  <c:v>43285</c:v>
                </c:pt>
                <c:pt idx="19">
                  <c:v>43286</c:v>
                </c:pt>
                <c:pt idx="20">
                  <c:v>43287</c:v>
                </c:pt>
                <c:pt idx="21">
                  <c:v>43288</c:v>
                </c:pt>
                <c:pt idx="22">
                  <c:v>43289</c:v>
                </c:pt>
                <c:pt idx="23">
                  <c:v>43290</c:v>
                </c:pt>
                <c:pt idx="24">
                  <c:v>43291</c:v>
                </c:pt>
                <c:pt idx="25">
                  <c:v>43292</c:v>
                </c:pt>
                <c:pt idx="26">
                  <c:v>43293</c:v>
                </c:pt>
                <c:pt idx="27">
                  <c:v>43294</c:v>
                </c:pt>
                <c:pt idx="28">
                  <c:v>43295</c:v>
                </c:pt>
                <c:pt idx="29">
                  <c:v>43296</c:v>
                </c:pt>
              </c:numCache>
            </c:numRef>
          </c:cat>
          <c:val>
            <c:numRef>
              <c:f>'Issue Log'!$K$11:$K$40</c:f>
              <c:numCache>
                <c:formatCode>General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3</c:v>
                </c:pt>
                <c:pt idx="4">
                  <c:v>4</c:v>
                </c:pt>
                <c:pt idx="5">
                  <c:v>6</c:v>
                </c:pt>
                <c:pt idx="6">
                  <c:v>7</c:v>
                </c:pt>
                <c:pt idx="7">
                  <c:v>7</c:v>
                </c:pt>
                <c:pt idx="8">
                  <c:v>8</c:v>
                </c:pt>
                <c:pt idx="9">
                  <c:v>10</c:v>
                </c:pt>
                <c:pt idx="10">
                  <c:v>11</c:v>
                </c:pt>
                <c:pt idx="11">
                  <c:v>13</c:v>
                </c:pt>
                <c:pt idx="12">
                  <c:v>13</c:v>
                </c:pt>
                <c:pt idx="13">
                  <c:v>13</c:v>
                </c:pt>
                <c:pt idx="14">
                  <c:v>14</c:v>
                </c:pt>
                <c:pt idx="15">
                  <c:v>14</c:v>
                </c:pt>
                <c:pt idx="16">
                  <c:v>15</c:v>
                </c:pt>
                <c:pt idx="17">
                  <c:v>15</c:v>
                </c:pt>
                <c:pt idx="18">
                  <c:v>16</c:v>
                </c:pt>
                <c:pt idx="19">
                  <c:v>17</c:v>
                </c:pt>
                <c:pt idx="20">
                  <c:v>17</c:v>
                </c:pt>
                <c:pt idx="21">
                  <c:v>18</c:v>
                </c:pt>
                <c:pt idx="22">
                  <c:v>19</c:v>
                </c:pt>
                <c:pt idx="23">
                  <c:v>19</c:v>
                </c:pt>
                <c:pt idx="24">
                  <c:v>19</c:v>
                </c:pt>
                <c:pt idx="25">
                  <c:v>20</c:v>
                </c:pt>
                <c:pt idx="26">
                  <c:v>24</c:v>
                </c:pt>
                <c:pt idx="27">
                  <c:v>24</c:v>
                </c:pt>
                <c:pt idx="28">
                  <c:v>26</c:v>
                </c:pt>
                <c:pt idx="29">
                  <c:v>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F97-40F2-889B-6322C33D4529}"/>
            </c:ext>
          </c:extLst>
        </c:ser>
        <c:ser>
          <c:idx val="1"/>
          <c:order val="1"/>
          <c:tx>
            <c:strRef>
              <c:f>'Issue Log'!$L$10</c:f>
              <c:strCache>
                <c:ptCount val="1"/>
                <c:pt idx="0">
                  <c:v>Total Closed</c:v>
                </c:pt>
              </c:strCache>
            </c:strRef>
          </c:tx>
          <c:spPr>
            <a:ln w="22225">
              <a:solidFill>
                <a:srgbClr val="FF0000"/>
              </a:solidFill>
            </a:ln>
          </c:spPr>
          <c:marker>
            <c:symbol val="none"/>
          </c:marker>
          <c:dLbls>
            <c:dLbl>
              <c:idx val="29"/>
              <c:layout>
                <c:manualLayout>
                  <c:x val="-3.2577334912781919E-2"/>
                  <c:y val="8.5470085470085361E-2"/>
                </c:manualLayout>
              </c:layout>
              <c:spPr/>
              <c:txPr>
                <a:bodyPr/>
                <a:lstStyle/>
                <a:p>
                  <a:pPr>
                    <a:defRPr sz="800">
                      <a:solidFill>
                        <a:srgbClr val="FF0000"/>
                      </a:solidFill>
                    </a:defRPr>
                  </a:pPr>
                  <a:endParaRPr lang="en-US"/>
                </a:p>
              </c:txPr>
              <c:dLblPos val="r"/>
              <c:showLegendKey val="0"/>
              <c:showVal val="1"/>
              <c:showCatName val="0"/>
              <c:showSerName val="1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F97-40F2-889B-6322C33D452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'Issue Log'!$J$11:$J$40</c:f>
              <c:numCache>
                <c:formatCode>m/d/yyyy</c:formatCode>
                <c:ptCount val="30"/>
                <c:pt idx="0">
                  <c:v>43267</c:v>
                </c:pt>
                <c:pt idx="1">
                  <c:v>43268</c:v>
                </c:pt>
                <c:pt idx="2">
                  <c:v>43269</c:v>
                </c:pt>
                <c:pt idx="3">
                  <c:v>43270</c:v>
                </c:pt>
                <c:pt idx="4">
                  <c:v>43271</c:v>
                </c:pt>
                <c:pt idx="5">
                  <c:v>43272</c:v>
                </c:pt>
                <c:pt idx="6">
                  <c:v>43273</c:v>
                </c:pt>
                <c:pt idx="7">
                  <c:v>43274</c:v>
                </c:pt>
                <c:pt idx="8">
                  <c:v>43275</c:v>
                </c:pt>
                <c:pt idx="9">
                  <c:v>43276</c:v>
                </c:pt>
                <c:pt idx="10">
                  <c:v>43277</c:v>
                </c:pt>
                <c:pt idx="11">
                  <c:v>43278</c:v>
                </c:pt>
                <c:pt idx="12">
                  <c:v>43279</c:v>
                </c:pt>
                <c:pt idx="13">
                  <c:v>43280</c:v>
                </c:pt>
                <c:pt idx="14">
                  <c:v>43281</c:v>
                </c:pt>
                <c:pt idx="15">
                  <c:v>43282</c:v>
                </c:pt>
                <c:pt idx="16">
                  <c:v>43283</c:v>
                </c:pt>
                <c:pt idx="17">
                  <c:v>43284</c:v>
                </c:pt>
                <c:pt idx="18">
                  <c:v>43285</c:v>
                </c:pt>
                <c:pt idx="19">
                  <c:v>43286</c:v>
                </c:pt>
                <c:pt idx="20">
                  <c:v>43287</c:v>
                </c:pt>
                <c:pt idx="21">
                  <c:v>43288</c:v>
                </c:pt>
                <c:pt idx="22">
                  <c:v>43289</c:v>
                </c:pt>
                <c:pt idx="23">
                  <c:v>43290</c:v>
                </c:pt>
                <c:pt idx="24">
                  <c:v>43291</c:v>
                </c:pt>
                <c:pt idx="25">
                  <c:v>43292</c:v>
                </c:pt>
                <c:pt idx="26">
                  <c:v>43293</c:v>
                </c:pt>
                <c:pt idx="27">
                  <c:v>43294</c:v>
                </c:pt>
                <c:pt idx="28">
                  <c:v>43295</c:v>
                </c:pt>
                <c:pt idx="29">
                  <c:v>43296</c:v>
                </c:pt>
              </c:numCache>
            </c:numRef>
          </c:cat>
          <c:val>
            <c:numRef>
              <c:f>'Issue Log'!$L$11:$L$40</c:f>
              <c:numCache>
                <c:formatCode>General</c:formatCode>
                <c:ptCount val="30"/>
                <c:pt idx="0">
                  <c:v>1</c:v>
                </c:pt>
                <c:pt idx="1">
                  <c:v>3</c:v>
                </c:pt>
                <c:pt idx="2">
                  <c:v>4</c:v>
                </c:pt>
                <c:pt idx="3">
                  <c:v>7</c:v>
                </c:pt>
                <c:pt idx="4">
                  <c:v>8</c:v>
                </c:pt>
                <c:pt idx="5">
                  <c:v>8</c:v>
                </c:pt>
                <c:pt idx="6">
                  <c:v>10</c:v>
                </c:pt>
                <c:pt idx="7">
                  <c:v>10</c:v>
                </c:pt>
                <c:pt idx="8">
                  <c:v>11</c:v>
                </c:pt>
                <c:pt idx="9">
                  <c:v>13</c:v>
                </c:pt>
                <c:pt idx="10">
                  <c:v>13</c:v>
                </c:pt>
                <c:pt idx="11">
                  <c:v>15</c:v>
                </c:pt>
                <c:pt idx="12">
                  <c:v>16</c:v>
                </c:pt>
                <c:pt idx="13">
                  <c:v>19</c:v>
                </c:pt>
                <c:pt idx="14">
                  <c:v>19</c:v>
                </c:pt>
                <c:pt idx="15">
                  <c:v>19</c:v>
                </c:pt>
                <c:pt idx="16">
                  <c:v>20</c:v>
                </c:pt>
                <c:pt idx="17">
                  <c:v>20</c:v>
                </c:pt>
                <c:pt idx="18">
                  <c:v>20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22</c:v>
                </c:pt>
                <c:pt idx="23">
                  <c:v>23</c:v>
                </c:pt>
                <c:pt idx="24">
                  <c:v>23</c:v>
                </c:pt>
                <c:pt idx="25">
                  <c:v>24</c:v>
                </c:pt>
                <c:pt idx="26">
                  <c:v>24</c:v>
                </c:pt>
                <c:pt idx="27">
                  <c:v>24</c:v>
                </c:pt>
                <c:pt idx="28">
                  <c:v>26</c:v>
                </c:pt>
                <c:pt idx="29">
                  <c:v>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F97-40F2-889B-6322C33D45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71403768"/>
        <c:axId val="871404160"/>
      </c:lineChart>
      <c:dateAx>
        <c:axId val="871403768"/>
        <c:scaling>
          <c:orientation val="minMax"/>
        </c:scaling>
        <c:delete val="0"/>
        <c:axPos val="b"/>
        <c:numFmt formatCode="dd\-mm" sourceLinked="0"/>
        <c:majorTickMark val="out"/>
        <c:minorTickMark val="none"/>
        <c:tickLblPos val="nextTo"/>
        <c:spPr>
          <a:ln>
            <a:solidFill>
              <a:schemeClr val="bg1">
                <a:lumMod val="50000"/>
              </a:schemeClr>
            </a:solidFill>
          </a:ln>
        </c:spPr>
        <c:txPr>
          <a:bodyPr/>
          <a:lstStyle/>
          <a:p>
            <a:pPr>
              <a:defRPr sz="800">
                <a:solidFill>
                  <a:schemeClr val="tx1">
                    <a:lumMod val="50000"/>
                    <a:lumOff val="50000"/>
                  </a:schemeClr>
                </a:solidFill>
              </a:defRPr>
            </a:pPr>
            <a:endParaRPr lang="en-US"/>
          </a:p>
        </c:txPr>
        <c:crossAx val="871404160"/>
        <c:crosses val="autoZero"/>
        <c:auto val="1"/>
        <c:lblOffset val="100"/>
        <c:baseTimeUnit val="days"/>
        <c:majorUnit val="7"/>
        <c:majorTimeUnit val="days"/>
      </c:dateAx>
      <c:valAx>
        <c:axId val="871404160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solidFill>
              <a:schemeClr val="bg1">
                <a:lumMod val="50000"/>
              </a:schemeClr>
            </a:solidFill>
          </a:ln>
        </c:spPr>
        <c:txPr>
          <a:bodyPr/>
          <a:lstStyle/>
          <a:p>
            <a:pPr>
              <a:defRPr sz="900">
                <a:solidFill>
                  <a:schemeClr val="tx1">
                    <a:lumMod val="50000"/>
                    <a:lumOff val="50000"/>
                  </a:schemeClr>
                </a:solidFill>
              </a:defRPr>
            </a:pPr>
            <a:endParaRPr lang="en-US"/>
          </a:p>
        </c:txPr>
        <c:crossAx val="871403768"/>
        <c:crosses val="autoZero"/>
        <c:crossBetween val="between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Pareto!$P$19</c:f>
          <c:strCache>
            <c:ptCount val="1"/>
            <c:pt idx="0">
              <c:v>Medication errors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Pareto!$Q$21</c:f>
              <c:strCache>
                <c:ptCount val="1"/>
                <c:pt idx="0">
                  <c:v>#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Pareto!$P$22:$P$33</c:f>
              <c:strCache>
                <c:ptCount val="12"/>
                <c:pt idx="0">
                  <c:v>Dose missed</c:v>
                </c:pt>
                <c:pt idx="1">
                  <c:v>Wrong time</c:v>
                </c:pt>
                <c:pt idx="2">
                  <c:v>Wrong drug</c:v>
                </c:pt>
                <c:pt idx="3">
                  <c:v>Over dose</c:v>
                </c:pt>
                <c:pt idx="4">
                  <c:v>Wrong patient</c:v>
                </c:pt>
                <c:pt idx="5">
                  <c:v>Wrong route</c:v>
                </c:pt>
                <c:pt idx="6">
                  <c:v>Wrong calculation </c:v>
                </c:pt>
                <c:pt idx="7">
                  <c:v>Duplicated drugs</c:v>
                </c:pt>
                <c:pt idx="8">
                  <c:v>Under dose</c:v>
                </c:pt>
                <c:pt idx="9">
                  <c:v>Wrong IV rate </c:v>
                </c:pt>
                <c:pt idx="10">
                  <c:v>Technique error</c:v>
                </c:pt>
                <c:pt idx="11">
                  <c:v>Unauthorised drug</c:v>
                </c:pt>
              </c:strCache>
            </c:strRef>
          </c:cat>
          <c:val>
            <c:numRef>
              <c:f>Pareto!$Q$22:$Q$33</c:f>
              <c:numCache>
                <c:formatCode>General</c:formatCode>
                <c:ptCount val="12"/>
                <c:pt idx="0">
                  <c:v>92</c:v>
                </c:pt>
                <c:pt idx="1">
                  <c:v>83</c:v>
                </c:pt>
                <c:pt idx="2">
                  <c:v>76</c:v>
                </c:pt>
                <c:pt idx="3">
                  <c:v>59</c:v>
                </c:pt>
                <c:pt idx="4">
                  <c:v>53</c:v>
                </c:pt>
                <c:pt idx="5">
                  <c:v>27</c:v>
                </c:pt>
                <c:pt idx="6">
                  <c:v>16</c:v>
                </c:pt>
                <c:pt idx="7">
                  <c:v>9</c:v>
                </c:pt>
                <c:pt idx="8">
                  <c:v>7</c:v>
                </c:pt>
                <c:pt idx="9">
                  <c:v>4</c:v>
                </c:pt>
                <c:pt idx="10">
                  <c:v>3</c:v>
                </c:pt>
                <c:pt idx="1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CFB-4384-9C91-48FCC6CDCF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638194592"/>
        <c:axId val="638191312"/>
      </c:barChart>
      <c:lineChart>
        <c:grouping val="standard"/>
        <c:varyColors val="0"/>
        <c:ser>
          <c:idx val="2"/>
          <c:order val="1"/>
          <c:tx>
            <c:strRef>
              <c:f>Pareto!$S$21</c:f>
              <c:strCache>
                <c:ptCount val="1"/>
                <c:pt idx="0">
                  <c:v>Cumulative %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Pareto!$P$22:$P$33</c:f>
              <c:strCache>
                <c:ptCount val="12"/>
                <c:pt idx="0">
                  <c:v>Dose missed</c:v>
                </c:pt>
                <c:pt idx="1">
                  <c:v>Wrong time</c:v>
                </c:pt>
                <c:pt idx="2">
                  <c:v>Wrong drug</c:v>
                </c:pt>
                <c:pt idx="3">
                  <c:v>Over dose</c:v>
                </c:pt>
                <c:pt idx="4">
                  <c:v>Wrong patient</c:v>
                </c:pt>
                <c:pt idx="5">
                  <c:v>Wrong route</c:v>
                </c:pt>
                <c:pt idx="6">
                  <c:v>Wrong calculation </c:v>
                </c:pt>
                <c:pt idx="7">
                  <c:v>Duplicated drugs</c:v>
                </c:pt>
                <c:pt idx="8">
                  <c:v>Under dose</c:v>
                </c:pt>
                <c:pt idx="9">
                  <c:v>Wrong IV rate </c:v>
                </c:pt>
                <c:pt idx="10">
                  <c:v>Technique error</c:v>
                </c:pt>
                <c:pt idx="11">
                  <c:v>Unauthorised drug</c:v>
                </c:pt>
              </c:strCache>
            </c:strRef>
          </c:cat>
          <c:val>
            <c:numRef>
              <c:f>Pareto!$S$22:$S$33</c:f>
              <c:numCache>
                <c:formatCode>0%</c:formatCode>
                <c:ptCount val="12"/>
                <c:pt idx="0">
                  <c:v>0.21395348837209302</c:v>
                </c:pt>
                <c:pt idx="1">
                  <c:v>0.40697674418604651</c:v>
                </c:pt>
                <c:pt idx="2">
                  <c:v>0.58372093023255811</c:v>
                </c:pt>
                <c:pt idx="3">
                  <c:v>0.72093023255813948</c:v>
                </c:pt>
                <c:pt idx="4">
                  <c:v>0.84418604651162787</c:v>
                </c:pt>
                <c:pt idx="5">
                  <c:v>0.90697674418604646</c:v>
                </c:pt>
                <c:pt idx="6">
                  <c:v>0.94418604651162785</c:v>
                </c:pt>
                <c:pt idx="7">
                  <c:v>0.96511627906976749</c:v>
                </c:pt>
                <c:pt idx="8">
                  <c:v>0.98139534883720925</c:v>
                </c:pt>
                <c:pt idx="9">
                  <c:v>0.99069767441860468</c:v>
                </c:pt>
                <c:pt idx="10">
                  <c:v>0.99767441860465111</c:v>
                </c:pt>
                <c:pt idx="11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CFB-4384-9C91-48FCC6CDCF53}"/>
            </c:ext>
          </c:extLst>
        </c:ser>
        <c:ser>
          <c:idx val="1"/>
          <c:order val="2"/>
          <c:tx>
            <c:strRef>
              <c:f>Pareto!$T$21</c:f>
              <c:strCache>
                <c:ptCount val="1"/>
                <c:pt idx="0">
                  <c:v>80% Cut off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Pareto!$P$22:$P$33</c:f>
              <c:strCache>
                <c:ptCount val="12"/>
                <c:pt idx="0">
                  <c:v>Dose missed</c:v>
                </c:pt>
                <c:pt idx="1">
                  <c:v>Wrong time</c:v>
                </c:pt>
                <c:pt idx="2">
                  <c:v>Wrong drug</c:v>
                </c:pt>
                <c:pt idx="3">
                  <c:v>Over dose</c:v>
                </c:pt>
                <c:pt idx="4">
                  <c:v>Wrong patient</c:v>
                </c:pt>
                <c:pt idx="5">
                  <c:v>Wrong route</c:v>
                </c:pt>
                <c:pt idx="6">
                  <c:v>Wrong calculation </c:v>
                </c:pt>
                <c:pt idx="7">
                  <c:v>Duplicated drugs</c:v>
                </c:pt>
                <c:pt idx="8">
                  <c:v>Under dose</c:v>
                </c:pt>
                <c:pt idx="9">
                  <c:v>Wrong IV rate </c:v>
                </c:pt>
                <c:pt idx="10">
                  <c:v>Technique error</c:v>
                </c:pt>
                <c:pt idx="11">
                  <c:v>Unauthorised drug</c:v>
                </c:pt>
              </c:strCache>
            </c:strRef>
          </c:cat>
          <c:val>
            <c:numRef>
              <c:f>Pareto!$T$22:$T$33</c:f>
              <c:numCache>
                <c:formatCode>0%</c:formatCode>
                <c:ptCount val="12"/>
                <c:pt idx="0">
                  <c:v>0.8</c:v>
                </c:pt>
                <c:pt idx="1">
                  <c:v>0.8</c:v>
                </c:pt>
                <c:pt idx="2">
                  <c:v>0.8</c:v>
                </c:pt>
                <c:pt idx="3">
                  <c:v>0.8</c:v>
                </c:pt>
                <c:pt idx="4">
                  <c:v>0.8</c:v>
                </c:pt>
                <c:pt idx="5">
                  <c:v>0.8</c:v>
                </c:pt>
                <c:pt idx="6">
                  <c:v>0.8</c:v>
                </c:pt>
                <c:pt idx="7">
                  <c:v>0.8</c:v>
                </c:pt>
                <c:pt idx="8">
                  <c:v>0.8</c:v>
                </c:pt>
                <c:pt idx="9">
                  <c:v>0.8</c:v>
                </c:pt>
                <c:pt idx="10">
                  <c:v>0.8</c:v>
                </c:pt>
                <c:pt idx="11">
                  <c:v>0.8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CFB-4384-9C91-48FCC6CDCF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8228376"/>
        <c:axId val="638227720"/>
      </c:lineChart>
      <c:catAx>
        <c:axId val="6381945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8191312"/>
        <c:crosses val="autoZero"/>
        <c:auto val="1"/>
        <c:lblAlgn val="ctr"/>
        <c:lblOffset val="100"/>
        <c:noMultiLvlLbl val="0"/>
      </c:catAx>
      <c:valAx>
        <c:axId val="6381913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8194592"/>
        <c:crosses val="autoZero"/>
        <c:crossBetween val="between"/>
      </c:valAx>
      <c:valAx>
        <c:axId val="638227720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8228376"/>
        <c:crosses val="max"/>
        <c:crossBetween val="midCat"/>
      </c:valAx>
      <c:catAx>
        <c:axId val="638228376"/>
        <c:scaling>
          <c:orientation val="minMax"/>
        </c:scaling>
        <c:delete val="1"/>
        <c:axPos val="t"/>
        <c:numFmt formatCode="General" sourceLinked="1"/>
        <c:majorTickMark val="out"/>
        <c:minorTickMark val="none"/>
        <c:tickLblPos val="nextTo"/>
        <c:crossAx val="638227720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'Age pyramid'!$F$4</c:f>
              <c:strCache>
                <c:ptCount val="1"/>
                <c:pt idx="0">
                  <c:v>MEN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'Age pyramid'!$E$5:$E$22</c:f>
              <c:strCache>
                <c:ptCount val="18"/>
                <c:pt idx="0">
                  <c:v>85+</c:v>
                </c:pt>
                <c:pt idx="1">
                  <c:v>80 - 84</c:v>
                </c:pt>
                <c:pt idx="2">
                  <c:v>75 - 79</c:v>
                </c:pt>
                <c:pt idx="3">
                  <c:v>70 - 74</c:v>
                </c:pt>
                <c:pt idx="4">
                  <c:v>65 - 69</c:v>
                </c:pt>
                <c:pt idx="5">
                  <c:v>60 - 64</c:v>
                </c:pt>
                <c:pt idx="6">
                  <c:v>55 - 59</c:v>
                </c:pt>
                <c:pt idx="7">
                  <c:v>50 - 54</c:v>
                </c:pt>
                <c:pt idx="8">
                  <c:v>45 - 49</c:v>
                </c:pt>
                <c:pt idx="9">
                  <c:v>40 - 44</c:v>
                </c:pt>
                <c:pt idx="10">
                  <c:v>35 - 39</c:v>
                </c:pt>
                <c:pt idx="11">
                  <c:v>30 - 34</c:v>
                </c:pt>
                <c:pt idx="12">
                  <c:v>25 - 29</c:v>
                </c:pt>
                <c:pt idx="13">
                  <c:v>20 - 24</c:v>
                </c:pt>
                <c:pt idx="14">
                  <c:v>15 - 19</c:v>
                </c:pt>
                <c:pt idx="15">
                  <c:v>10 - 14</c:v>
                </c:pt>
                <c:pt idx="16">
                  <c:v>15- 19</c:v>
                </c:pt>
                <c:pt idx="17">
                  <c:v>0 - 4</c:v>
                </c:pt>
              </c:strCache>
            </c:strRef>
          </c:cat>
          <c:val>
            <c:numRef>
              <c:f>'Age pyramid'!$F$5:$F$22</c:f>
              <c:numCache>
                <c:formatCode>General</c:formatCode>
                <c:ptCount val="18"/>
                <c:pt idx="0">
                  <c:v>0.2</c:v>
                </c:pt>
                <c:pt idx="1">
                  <c:v>0.4</c:v>
                </c:pt>
                <c:pt idx="2">
                  <c:v>0.9</c:v>
                </c:pt>
                <c:pt idx="3">
                  <c:v>1.5</c:v>
                </c:pt>
                <c:pt idx="4">
                  <c:v>2.5</c:v>
                </c:pt>
                <c:pt idx="5">
                  <c:v>3.6</c:v>
                </c:pt>
                <c:pt idx="6">
                  <c:v>4.0999999999999996</c:v>
                </c:pt>
                <c:pt idx="7">
                  <c:v>5</c:v>
                </c:pt>
                <c:pt idx="8">
                  <c:v>6.3</c:v>
                </c:pt>
                <c:pt idx="9">
                  <c:v>8.6</c:v>
                </c:pt>
                <c:pt idx="10">
                  <c:v>9.1999999999999993</c:v>
                </c:pt>
                <c:pt idx="11">
                  <c:v>9.1999999999999993</c:v>
                </c:pt>
                <c:pt idx="12">
                  <c:v>9.4</c:v>
                </c:pt>
                <c:pt idx="13">
                  <c:v>8.4</c:v>
                </c:pt>
                <c:pt idx="14">
                  <c:v>8.4</c:v>
                </c:pt>
                <c:pt idx="15">
                  <c:v>7</c:v>
                </c:pt>
                <c:pt idx="16">
                  <c:v>7.9</c:v>
                </c:pt>
                <c:pt idx="17">
                  <c:v>7.3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087-4414-9747-4612573724D3}"/>
            </c:ext>
          </c:extLst>
        </c:ser>
        <c:ser>
          <c:idx val="2"/>
          <c:order val="1"/>
          <c:tx>
            <c:strRef>
              <c:f>'Age pyramid'!$G$4</c:f>
              <c:strCache>
                <c:ptCount val="1"/>
                <c:pt idx="0">
                  <c:v>WOMEN</c:v>
                </c:pt>
              </c:strCache>
            </c:strRef>
          </c:tx>
          <c:spPr>
            <a:solidFill>
              <a:schemeClr val="accent4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strRef>
              <c:f>'Age pyramid'!$E$5:$E$22</c:f>
              <c:strCache>
                <c:ptCount val="18"/>
                <c:pt idx="0">
                  <c:v>85+</c:v>
                </c:pt>
                <c:pt idx="1">
                  <c:v>80 - 84</c:v>
                </c:pt>
                <c:pt idx="2">
                  <c:v>75 - 79</c:v>
                </c:pt>
                <c:pt idx="3">
                  <c:v>70 - 74</c:v>
                </c:pt>
                <c:pt idx="4">
                  <c:v>65 - 69</c:v>
                </c:pt>
                <c:pt idx="5">
                  <c:v>60 - 64</c:v>
                </c:pt>
                <c:pt idx="6">
                  <c:v>55 - 59</c:v>
                </c:pt>
                <c:pt idx="7">
                  <c:v>50 - 54</c:v>
                </c:pt>
                <c:pt idx="8">
                  <c:v>45 - 49</c:v>
                </c:pt>
                <c:pt idx="9">
                  <c:v>40 - 44</c:v>
                </c:pt>
                <c:pt idx="10">
                  <c:v>35 - 39</c:v>
                </c:pt>
                <c:pt idx="11">
                  <c:v>30 - 34</c:v>
                </c:pt>
                <c:pt idx="12">
                  <c:v>25 - 29</c:v>
                </c:pt>
                <c:pt idx="13">
                  <c:v>20 - 24</c:v>
                </c:pt>
                <c:pt idx="14">
                  <c:v>15 - 19</c:v>
                </c:pt>
                <c:pt idx="15">
                  <c:v>10 - 14</c:v>
                </c:pt>
                <c:pt idx="16">
                  <c:v>15- 19</c:v>
                </c:pt>
                <c:pt idx="17">
                  <c:v>0 - 4</c:v>
                </c:pt>
              </c:strCache>
            </c:strRef>
          </c:cat>
          <c:val>
            <c:numRef>
              <c:f>'Age pyramid'!$H$5:$H$22</c:f>
              <c:numCache>
                <c:formatCode>General</c:formatCode>
                <c:ptCount val="18"/>
                <c:pt idx="0">
                  <c:v>-0.6</c:v>
                </c:pt>
                <c:pt idx="1">
                  <c:v>-0.9</c:v>
                </c:pt>
                <c:pt idx="2">
                  <c:v>-1.7</c:v>
                </c:pt>
                <c:pt idx="3">
                  <c:v>-2.4</c:v>
                </c:pt>
                <c:pt idx="4">
                  <c:v>-3.4</c:v>
                </c:pt>
                <c:pt idx="5">
                  <c:v>-4.0999999999999996</c:v>
                </c:pt>
                <c:pt idx="6">
                  <c:v>-4.4000000000000004</c:v>
                </c:pt>
                <c:pt idx="7">
                  <c:v>-5</c:v>
                </c:pt>
                <c:pt idx="8">
                  <c:v>-6.2</c:v>
                </c:pt>
                <c:pt idx="9">
                  <c:v>-8.5</c:v>
                </c:pt>
                <c:pt idx="10">
                  <c:v>-9</c:v>
                </c:pt>
                <c:pt idx="11">
                  <c:v>-8.9</c:v>
                </c:pt>
                <c:pt idx="12">
                  <c:v>-9.1</c:v>
                </c:pt>
                <c:pt idx="13">
                  <c:v>-8</c:v>
                </c:pt>
                <c:pt idx="14">
                  <c:v>-7.9</c:v>
                </c:pt>
                <c:pt idx="15">
                  <c:v>-6.3</c:v>
                </c:pt>
                <c:pt idx="16">
                  <c:v>-7</c:v>
                </c:pt>
                <c:pt idx="17">
                  <c:v>-6.6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087-4414-9747-4612573724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564099712"/>
        <c:axId val="564097360"/>
      </c:barChart>
      <c:catAx>
        <c:axId val="564099712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4097360"/>
        <c:crosses val="autoZero"/>
        <c:auto val="1"/>
        <c:lblAlgn val="ctr"/>
        <c:lblOffset val="100"/>
        <c:noMultiLvlLbl val="0"/>
      </c:catAx>
      <c:valAx>
        <c:axId val="564097360"/>
        <c:scaling>
          <c:orientation val="minMax"/>
          <c:max val="10"/>
          <c:min val="-10"/>
        </c:scaling>
        <c:delete val="0"/>
        <c:axPos val="t"/>
        <c:numFmt formatCode="0;0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40997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1DC4-46E9-9E7A-A4D076D3365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1DC4-46E9-9E7A-A4D076D3365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1DC4-46E9-9E7A-A4D076D33655}"/>
              </c:ext>
            </c:extLst>
          </c:dPt>
          <c:dPt>
            <c:idx val="3"/>
            <c:bubble3D val="0"/>
            <c:spPr>
              <a:noFill/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1DC4-46E9-9E7A-A4D076D33655}"/>
              </c:ext>
            </c:extLst>
          </c:dPt>
          <c:cat>
            <c:strRef>
              <c:f>Doughnut!$E$3:$E$6</c:f>
              <c:strCache>
                <c:ptCount val="4"/>
                <c:pt idx="0">
                  <c:v>Happy</c:v>
                </c:pt>
                <c:pt idx="1">
                  <c:v>Neutral</c:v>
                </c:pt>
                <c:pt idx="2">
                  <c:v>unhappy</c:v>
                </c:pt>
                <c:pt idx="3">
                  <c:v>nothing</c:v>
                </c:pt>
              </c:strCache>
            </c:strRef>
          </c:cat>
          <c:val>
            <c:numRef>
              <c:f>Doughnut!$F$3:$F$6</c:f>
              <c:numCache>
                <c:formatCode>General</c:formatCode>
                <c:ptCount val="4"/>
                <c:pt idx="0">
                  <c:v>60</c:v>
                </c:pt>
                <c:pt idx="1">
                  <c:v>30</c:v>
                </c:pt>
                <c:pt idx="2">
                  <c:v>10</c:v>
                </c:pt>
                <c:pt idx="3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DC4-46E9-9E7A-A4D076D336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269"/>
        <c:holeSize val="55"/>
      </c:doughnutChart>
      <c:spPr>
        <a:noFill/>
        <a:ln>
          <a:noFill/>
        </a:ln>
        <a:effectLst/>
      </c:spPr>
    </c:plotArea>
    <c:legend>
      <c:legendPos val="b"/>
      <c:legendEntry>
        <c:idx val="3"/>
        <c:delete val="1"/>
      </c:legendEntry>
      <c:layout>
        <c:manualLayout>
          <c:xMode val="edge"/>
          <c:yMode val="edge"/>
          <c:x val="0.24861417322834645"/>
          <c:y val="0.58854111986001745"/>
          <c:w val="0.37564916885389327"/>
          <c:h val="7.812554680664918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Histogram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Frequency</c:v>
          </c:tx>
          <c:invertIfNegative val="0"/>
          <c:cat>
            <c:strRef>
              <c:f>Histogram!$E$3:$E$11</c:f>
              <c:strCache>
                <c:ptCount val="9"/>
                <c:pt idx="0">
                  <c:v>18</c:v>
                </c:pt>
                <c:pt idx="1">
                  <c:v>28</c:v>
                </c:pt>
                <c:pt idx="2">
                  <c:v>38</c:v>
                </c:pt>
                <c:pt idx="3">
                  <c:v>48</c:v>
                </c:pt>
                <c:pt idx="4">
                  <c:v>58</c:v>
                </c:pt>
                <c:pt idx="5">
                  <c:v>68</c:v>
                </c:pt>
                <c:pt idx="6">
                  <c:v>78</c:v>
                </c:pt>
                <c:pt idx="7">
                  <c:v>88</c:v>
                </c:pt>
                <c:pt idx="8">
                  <c:v>More</c:v>
                </c:pt>
              </c:strCache>
            </c:strRef>
          </c:cat>
          <c:val>
            <c:numRef>
              <c:f>Histogram!$F$3:$F$11</c:f>
              <c:numCache>
                <c:formatCode>General</c:formatCode>
                <c:ptCount val="9"/>
                <c:pt idx="0">
                  <c:v>0</c:v>
                </c:pt>
                <c:pt idx="1">
                  <c:v>9</c:v>
                </c:pt>
                <c:pt idx="2">
                  <c:v>2</c:v>
                </c:pt>
                <c:pt idx="3">
                  <c:v>3</c:v>
                </c:pt>
                <c:pt idx="4">
                  <c:v>2</c:v>
                </c:pt>
                <c:pt idx="5">
                  <c:v>1</c:v>
                </c:pt>
                <c:pt idx="6">
                  <c:v>5</c:v>
                </c:pt>
                <c:pt idx="7">
                  <c:v>2</c:v>
                </c:pt>
                <c:pt idx="8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EA-4D3A-B8F1-7D805AB77C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59709584"/>
        <c:axId val="759712944"/>
      </c:barChart>
      <c:catAx>
        <c:axId val="759709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759712944"/>
        <c:crosses val="autoZero"/>
        <c:auto val="1"/>
        <c:lblAlgn val="ctr"/>
        <c:lblOffset val="100"/>
        <c:noMultiLvlLbl val="0"/>
      </c:catAx>
      <c:valAx>
        <c:axId val="759712944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Frequency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759709584"/>
        <c:crosses val="autoZero"/>
        <c:crossBetween val="between"/>
      </c:valAx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'Data Pie - Mini'!$C$3</c:f>
          <c:strCache>
            <c:ptCount val="1"/>
            <c:pt idx="0">
              <c:v>Frais</c:v>
            </c:pt>
          </c:strCache>
        </c:strRef>
      </c:tx>
      <c:layout>
        <c:manualLayout>
          <c:xMode val="edge"/>
          <c:yMode val="edge"/>
          <c:x val="0.43672922463639413"/>
          <c:y val="3.703703703703703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pie3DChart>
        <c:varyColors val="1"/>
        <c:ser>
          <c:idx val="0"/>
          <c:order val="0"/>
          <c:spPr>
            <a:effectLst>
              <a:outerShdw blurRad="165100" dist="241300" dir="16680000" sx="91000" sy="91000" rotWithShape="0">
                <a:prstClr val="black">
                  <a:alpha val="15000"/>
                </a:prstClr>
              </a:outerShdw>
            </a:effectLst>
            <a:scene3d>
              <a:camera prst="orthographicFront"/>
              <a:lightRig rig="threePt" dir="t"/>
            </a:scene3d>
            <a:sp3d>
              <a:bevelT w="254000" h="482600"/>
              <a:bevelB w="298450" h="501650"/>
              <a:contourClr>
                <a:srgbClr val="000000"/>
              </a:contourClr>
            </a:sp3d>
          </c:spPr>
          <c:dPt>
            <c:idx val="0"/>
            <c:bubble3D val="0"/>
            <c:spPr>
              <a:solidFill>
                <a:schemeClr val="accent1"/>
              </a:solidFill>
              <a:ln w="25400">
                <a:solidFill>
                  <a:schemeClr val="lt1"/>
                </a:solidFill>
              </a:ln>
              <a:effectLst>
                <a:outerShdw blurRad="165100" dist="241300" dir="16680000" sx="91000" sy="91000" rotWithShape="0">
                  <a:prstClr val="black">
                    <a:alpha val="15000"/>
                  </a:prstClr>
                </a:outerShdw>
              </a:effectLst>
              <a:scene3d>
                <a:camera prst="orthographicFront"/>
                <a:lightRig rig="threePt" dir="t"/>
              </a:scene3d>
              <a:sp3d contourW="25400">
                <a:bevelT w="254000" h="482600"/>
                <a:bevelB w="298450" h="501650"/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62C4-46C2-B794-CC0DEC25B9B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5400">
                <a:solidFill>
                  <a:schemeClr val="lt1"/>
                </a:solidFill>
              </a:ln>
              <a:effectLst>
                <a:outerShdw blurRad="165100" dist="241300" dir="16680000" sx="91000" sy="91000" rotWithShape="0">
                  <a:prstClr val="black">
                    <a:alpha val="15000"/>
                  </a:prstClr>
                </a:outerShdw>
              </a:effectLst>
              <a:scene3d>
                <a:camera prst="orthographicFront"/>
                <a:lightRig rig="threePt" dir="t"/>
              </a:scene3d>
              <a:sp3d contourW="25400">
                <a:bevelT w="254000" h="482600"/>
                <a:bevelB w="298450" h="501650"/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62C4-46C2-B794-CC0DEC25B9B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5400">
                <a:solidFill>
                  <a:schemeClr val="lt1"/>
                </a:solidFill>
              </a:ln>
              <a:effectLst>
                <a:outerShdw blurRad="165100" dist="241300" dir="16680000" sx="91000" sy="91000" rotWithShape="0">
                  <a:prstClr val="black">
                    <a:alpha val="15000"/>
                  </a:prstClr>
                </a:outerShdw>
              </a:effectLst>
              <a:scene3d>
                <a:camera prst="orthographicFront"/>
                <a:lightRig rig="threePt" dir="t"/>
              </a:scene3d>
              <a:sp3d contourW="25400">
                <a:bevelT w="254000" h="482600"/>
                <a:bevelB w="298450" h="501650"/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62C4-46C2-B794-CC0DEC25B9B0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5400">
                <a:solidFill>
                  <a:schemeClr val="lt1"/>
                </a:solidFill>
              </a:ln>
              <a:effectLst>
                <a:outerShdw blurRad="165100" dist="241300" dir="16680000" sx="91000" sy="91000" rotWithShape="0">
                  <a:prstClr val="black">
                    <a:alpha val="15000"/>
                  </a:prstClr>
                </a:outerShdw>
              </a:effectLst>
              <a:scene3d>
                <a:camera prst="orthographicFront"/>
                <a:lightRig rig="threePt" dir="t"/>
              </a:scene3d>
              <a:sp3d contourW="25400">
                <a:bevelT w="254000" h="482600"/>
                <a:bevelB w="298450" h="501650"/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62C4-46C2-B794-CC0DEC25B9B0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5400">
                <a:solidFill>
                  <a:schemeClr val="lt1"/>
                </a:solidFill>
              </a:ln>
              <a:effectLst>
                <a:outerShdw blurRad="165100" dist="241300" dir="16680000" sx="91000" sy="91000" rotWithShape="0">
                  <a:prstClr val="black">
                    <a:alpha val="15000"/>
                  </a:prstClr>
                </a:outerShdw>
              </a:effectLst>
              <a:scene3d>
                <a:camera prst="orthographicFront"/>
                <a:lightRig rig="threePt" dir="t"/>
              </a:scene3d>
              <a:sp3d contourW="25400">
                <a:bevelT w="254000" h="482600"/>
                <a:bevelB w="298450" h="501650"/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62C4-46C2-B794-CC0DEC25B9B0}"/>
              </c:ext>
            </c:extLst>
          </c:dPt>
          <c:dLbls>
            <c:dLbl>
              <c:idx val="0"/>
              <c:layout>
                <c:manualLayout>
                  <c:x val="4.1666666666666768E-2"/>
                  <c:y val="-0.11111111111111113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2C4-46C2-B794-CC0DEC25B9B0}"/>
                </c:ext>
              </c:extLst>
            </c:dLbl>
            <c:dLbl>
              <c:idx val="4"/>
              <c:layout>
                <c:manualLayout>
                  <c:x val="-4.7222222222222276E-2"/>
                  <c:y val="-9.2592592592592615E-2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2C4-46C2-B794-CC0DEC25B9B0}"/>
                </c:ext>
              </c:extLst>
            </c:dLbl>
            <c:spPr>
              <a:solidFill>
                <a:srgbClr val="4F81BD">
                  <a:lumMod val="20000"/>
                  <a:lumOff val="80000"/>
                </a:srgbClr>
              </a:solidFill>
              <a:ln>
                <a:noFill/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'Data Pie - Mini'!$B$4:$B$8</c:f>
              <c:strCache>
                <c:ptCount val="5"/>
                <c:pt idx="0">
                  <c:v>Batiments</c:v>
                </c:pt>
                <c:pt idx="1">
                  <c:v>Informatique</c:v>
                </c:pt>
                <c:pt idx="2">
                  <c:v>Livres &amp; Videos</c:v>
                </c:pt>
                <c:pt idx="3">
                  <c:v>Personnel</c:v>
                </c:pt>
                <c:pt idx="4">
                  <c:v>Divers</c:v>
                </c:pt>
              </c:strCache>
            </c:strRef>
          </c:cat>
          <c:val>
            <c:numRef>
              <c:f>'Data Pie - Mini'!$C$4:$C$8</c:f>
              <c:numCache>
                <c:formatCode>"€"\ #,##0</c:formatCode>
                <c:ptCount val="5"/>
                <c:pt idx="0">
                  <c:v>2562</c:v>
                </c:pt>
                <c:pt idx="1">
                  <c:v>1523</c:v>
                </c:pt>
                <c:pt idx="2">
                  <c:v>1236</c:v>
                </c:pt>
                <c:pt idx="3">
                  <c:v>2360</c:v>
                </c:pt>
                <c:pt idx="4">
                  <c:v>896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2C4-46C2-B794-CC0DEC25B9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7568922305764409E-2"/>
          <c:y val="3.0917874396135265E-2"/>
          <c:w val="0.94486215538847118"/>
          <c:h val="0.82817665183156453"/>
        </c:manualLayout>
      </c:layout>
      <c:ofPieChart>
        <c:ofPieType val="bar"/>
        <c:varyColors val="1"/>
        <c:ser>
          <c:idx val="0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6">
                      <a:tint val="50000"/>
                      <a:satMod val="300000"/>
                    </a:schemeClr>
                  </a:gs>
                  <a:gs pos="35000">
                    <a:schemeClr val="accent6">
                      <a:tint val="37000"/>
                      <a:satMod val="300000"/>
                    </a:schemeClr>
                  </a:gs>
                  <a:gs pos="100000">
                    <a:schemeClr val="accent6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6">
                    <a:shade val="95000"/>
                  </a:schemeClr>
                </a:solidFill>
                <a:round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66B5-4491-B58A-938C5D5E018A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5">
                      <a:tint val="50000"/>
                      <a:satMod val="300000"/>
                    </a:schemeClr>
                  </a:gs>
                  <a:gs pos="35000">
                    <a:schemeClr val="accent5">
                      <a:tint val="37000"/>
                      <a:satMod val="300000"/>
                    </a:schemeClr>
                  </a:gs>
                  <a:gs pos="100000">
                    <a:schemeClr val="accent5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5">
                    <a:shade val="95000"/>
                  </a:schemeClr>
                </a:solidFill>
                <a:round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66B5-4491-B58A-938C5D5E018A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4">
                      <a:tint val="50000"/>
                      <a:satMod val="300000"/>
                    </a:schemeClr>
                  </a:gs>
                  <a:gs pos="35000">
                    <a:schemeClr val="accent4">
                      <a:tint val="37000"/>
                      <a:satMod val="300000"/>
                    </a:schemeClr>
                  </a:gs>
                  <a:gs pos="100000">
                    <a:schemeClr val="accent4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4">
                    <a:shade val="95000"/>
                  </a:schemeClr>
                </a:solidFill>
                <a:round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66B5-4491-B58A-938C5D5E018A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tint val="50000"/>
                      <a:satMod val="300000"/>
                    </a:schemeClr>
                  </a:gs>
                  <a:gs pos="35000">
                    <a:schemeClr val="accent6">
                      <a:lumMod val="60000"/>
                      <a:tint val="37000"/>
                      <a:satMod val="300000"/>
                    </a:schemeClr>
                  </a:gs>
                  <a:gs pos="100000">
                    <a:schemeClr val="accent6">
                      <a:lumMod val="60000"/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6">
                    <a:lumMod val="60000"/>
                    <a:shade val="95000"/>
                  </a:schemeClr>
                </a:solidFill>
                <a:round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66B5-4491-B58A-938C5D5E018A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tint val="50000"/>
                      <a:satMod val="300000"/>
                    </a:schemeClr>
                  </a:gs>
                  <a:gs pos="35000">
                    <a:schemeClr val="accent5">
                      <a:lumMod val="60000"/>
                      <a:tint val="37000"/>
                      <a:satMod val="300000"/>
                    </a:schemeClr>
                  </a:gs>
                  <a:gs pos="100000">
                    <a:schemeClr val="accent5">
                      <a:lumMod val="60000"/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5">
                    <a:lumMod val="60000"/>
                    <a:shade val="95000"/>
                  </a:schemeClr>
                </a:solidFill>
                <a:round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66B5-4491-B58A-938C5D5E018A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tint val="50000"/>
                      <a:satMod val="300000"/>
                    </a:schemeClr>
                  </a:gs>
                  <a:gs pos="35000">
                    <a:schemeClr val="accent4">
                      <a:lumMod val="60000"/>
                      <a:tint val="37000"/>
                      <a:satMod val="300000"/>
                    </a:schemeClr>
                  </a:gs>
                  <a:gs pos="100000">
                    <a:schemeClr val="accent4">
                      <a:lumMod val="60000"/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4">
                    <a:lumMod val="60000"/>
                    <a:shade val="95000"/>
                  </a:schemeClr>
                </a:solidFill>
                <a:round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66B5-4491-B58A-938C5D5E018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tx1">
                      <a:lumMod val="35000"/>
                      <a:lumOff val="65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Lit>
              <c:ptCount val="5"/>
              <c:pt idx="0">
                <c:v>Batiments</c:v>
              </c:pt>
              <c:pt idx="1">
                <c:v>Personnel</c:v>
              </c:pt>
              <c:pt idx="2">
                <c:v>Informatique</c:v>
              </c:pt>
              <c:pt idx="3">
                <c:v>Livres &amp; Videos</c:v>
              </c:pt>
              <c:pt idx="4">
                <c:v>Divers</c:v>
              </c:pt>
            </c:strLit>
          </c:cat>
          <c:val>
            <c:numLit>
              <c:formatCode>General</c:formatCode>
              <c:ptCount val="5"/>
              <c:pt idx="0">
                <c:v>2562</c:v>
              </c:pt>
              <c:pt idx="1">
                <c:v>2360</c:v>
              </c:pt>
              <c:pt idx="2">
                <c:v>1523</c:v>
              </c:pt>
              <c:pt idx="3">
                <c:v>1236</c:v>
              </c:pt>
              <c:pt idx="4">
                <c:v>896</c:v>
              </c:pt>
            </c:numLit>
          </c:val>
          <c:extLst>
            <c:ext xmlns:c16="http://schemas.microsoft.com/office/drawing/2014/chart" uri="{C3380CC4-5D6E-409C-BE32-E72D297353CC}">
              <c16:uniqueId val="{0000000C-66B5-4491-B58A-938C5D5E018A}"/>
            </c:ext>
          </c:extLst>
        </c:ser>
        <c:dLbls>
          <c:dLblPos val="inEnd"/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gapWidth val="128"/>
        <c:splitType val="pos"/>
        <c:splitPos val="2"/>
        <c:secondPieSize val="61"/>
        <c:serLines>
          <c:spPr>
            <a:ln w="9525">
              <a:solidFill>
                <a:schemeClr val="tx1">
                  <a:lumMod val="35000"/>
                  <a:lumOff val="65000"/>
                </a:schemeClr>
              </a:solidFill>
              <a:prstDash val="dash"/>
            </a:ln>
            <a:effectLst/>
          </c:spPr>
        </c:serLines>
      </c:ofPieChart>
      <c:spPr>
        <a:pattFill prst="pct10">
          <a:fgClr>
            <a:schemeClr val="accent3">
              <a:lumMod val="40000"/>
              <a:lumOff val="60000"/>
            </a:schemeClr>
          </a:fgClr>
          <a:bgClr>
            <a:schemeClr val="bg1"/>
          </a:bgClr>
        </a:pattFill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pattFill prst="pct20">
      <a:fgClr>
        <a:schemeClr val="accent3">
          <a:lumMod val="40000"/>
          <a:lumOff val="60000"/>
        </a:schemeClr>
      </a:fgClr>
      <a:bgClr>
        <a:schemeClr val="bg1"/>
      </a:bgClr>
    </a:patt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Ex1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numDim type="val">
        <cx:f>_xlchart.v1.3</cx:f>
      </cx:numDim>
    </cx:data>
    <cx:data id="1">
      <cx:numDim type="val">
        <cx:f>_xlchart.v1.5</cx:f>
      </cx:numDim>
    </cx:data>
  </cx:chartData>
  <cx:chart>
    <cx:plotArea>
      <cx:plotAreaRegion>
        <cx:series layoutId="clusteredColumn" uniqueId="{BE430D1D-36A9-4513-BDF7-BE8643EC2624}" formatIdx="0">
          <cx:tx>
            <cx:txData>
              <cx:f>_xlchart.v1.2</cx:f>
              <cx:v>Age</cx:v>
            </cx:txData>
          </cx:tx>
          <cx:dataId val="0"/>
          <cx:layoutPr>
            <cx:binning intervalClosed="r" underflow="20" overflow="80">
              <cx:binSize val="10"/>
            </cx:binning>
          </cx:layoutPr>
        </cx:series>
        <cx:series layoutId="clusteredColumn" hidden="1" uniqueId="{683281BB-96B4-4D78-928D-6C70924B1F94}" formatIdx="1">
          <cx:tx>
            <cx:txData>
              <cx:f>_xlchart.v1.4</cx:f>
              <cx:v>Bins</cx:v>
            </cx:txData>
          </cx:tx>
          <cx:dataId val="1"/>
          <cx:layoutPr>
            <cx:binning intervalClosed="r"/>
          </cx:layoutPr>
        </cx:series>
      </cx:plotAreaRegion>
      <cx:axis id="0">
        <cx:catScaling gapWidth="0.109999999"/>
        <cx:tickLabels/>
        <cx:txPr>
          <a:bodyPr spcFirstLastPara="1" vertOverflow="ellipsis" horzOverflow="overflow" wrap="square" lIns="0" tIns="0" rIns="0" bIns="0" anchor="ctr" anchorCtr="1"/>
          <a:lstStyle/>
          <a:p>
            <a:pPr algn="ctr" rtl="0">
              <a:defRPr/>
            </a:pPr>
            <a:endParaRPr lang="en-US" sz="900" b="0" i="0" u="none" strike="noStrike" kern="120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Rockwell"/>
            </a:endParaRPr>
          </a:p>
        </cx:txPr>
      </cx:axis>
      <cx:axis id="1">
        <cx:valScaling/>
        <cx:majorGridlines/>
        <cx:tickLabels/>
      </cx:axis>
    </cx:plotArea>
  </cx:chart>
</cx:chartSpace>
</file>

<file path=xl/charts/chartEx10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_xlchart.v1.36</cx:f>
      </cx:strDim>
      <cx:numDim type="val">
        <cx:f>_xlchart.v1.37</cx:f>
      </cx:numDim>
    </cx:data>
  </cx:chartData>
  <cx:chart>
    <cx:plotArea>
      <cx:plotAreaRegion>
        <cx:series layoutId="waterfall" uniqueId="{F3CFE11C-9E19-48A5-BDBA-EBC0C970E85D}">
          <cx:dataLabels pos="outEnd">
            <cx:visibility seriesName="0" categoryName="0" value="1"/>
          </cx:dataLabels>
          <cx:dataId val="0"/>
          <cx:layoutPr>
            <cx:visibility connectorLines="1"/>
            <cx:subtotals>
              <cx:idx val="0"/>
              <cx:idx val="5"/>
            </cx:subtotals>
          </cx:layoutPr>
        </cx:series>
      </cx:plotAreaRegion>
      <cx:axis id="0">
        <cx:catScaling gapWidth="0.219999999"/>
        <cx:tickLabels/>
      </cx:axis>
      <cx:axis id="1">
        <cx:valScaling/>
        <cx:majorGridlines/>
        <cx:tickLabels/>
      </cx:axis>
    </cx:plotArea>
    <cx:legend pos="t" align="ctr" overlay="0"/>
  </cx:chart>
  <cx:spPr>
    <a:solidFill>
      <a:schemeClr val="accent5">
        <a:lumMod val="20000"/>
        <a:lumOff val="80000"/>
      </a:schemeClr>
    </a:solidFill>
  </cx:spPr>
</cx:chartSpace>
</file>

<file path=xl/charts/chartEx11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_xlchart.v1.38</cx:f>
      </cx:strDim>
      <cx:numDim type="size">
        <cx:f>_xlchart.v1.39</cx:f>
      </cx:numDim>
    </cx:data>
  </cx:chartData>
  <cx:chart>
    <cx:title pos="t" align="ctr" overlay="0">
      <cx:tx>
        <cx:txData>
          <cx:v>Treemap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/>
          </a:pPr>
          <a:r>
            <a:rPr lang="en-US" sz="1400" b="0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Rockwell"/>
            </a:rPr>
            <a:t>Treemap</a:t>
          </a:r>
        </a:p>
      </cx:txPr>
    </cx:title>
    <cx:plotArea>
      <cx:plotAreaRegion>
        <cx:series layoutId="treemap" uniqueId="{60385C8E-4C5B-4DD6-ABE4-F6D13D5C2A33}" formatIdx="0">
          <cx:dataLabels>
            <cx:visibility seriesName="0" categoryName="1" value="1"/>
            <cx:separator>
</cx:separator>
          </cx:dataLabels>
          <cx:dataId val="0"/>
          <cx:layoutPr>
            <cx:parentLabelLayout val="overlapping"/>
          </cx:layoutPr>
        </cx:series>
      </cx:plotAreaRegion>
    </cx:plotArea>
  </cx:chart>
</cx:chartSpace>
</file>

<file path=xl/charts/chartEx12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_xlchart.v1.28</cx:f>
      </cx:strDim>
      <cx:numDim type="val">
        <cx:f>_xlchart.v1.29</cx:f>
      </cx:numDim>
    </cx:data>
  </cx:chartData>
  <cx:chart>
    <cx:plotArea>
      <cx:plotAreaRegion>
        <cx:series layoutId="waterfall" uniqueId="{F726DBF5-3E46-4AC4-ABD2-60C04E1E602D}">
          <cx:dataLabels pos="outEnd">
            <cx:visibility seriesName="0" categoryName="0" value="1"/>
          </cx:dataLabels>
          <cx:dataId val="0"/>
          <cx:layoutPr>
            <cx:visibility connectorLines="0"/>
            <cx:subtotals>
              <cx:idx val="0"/>
              <cx:idx val="5"/>
            </cx:subtotals>
          </cx:layoutPr>
        </cx:series>
      </cx:plotAreaRegion>
      <cx:axis id="0">
        <cx:catScaling gapWidth="0.5"/>
        <cx:tickLabels/>
      </cx:axis>
      <cx:axis id="1">
        <cx:valScaling/>
        <cx:majorGridlines/>
        <cx:tickLabels/>
      </cx:axis>
    </cx:plotArea>
    <cx:legend pos="t" align="ctr" overlay="0"/>
  </cx:chart>
  <cx:spPr>
    <a:solidFill>
      <a:schemeClr val="accent2">
        <a:lumMod val="20000"/>
        <a:lumOff val="80000"/>
      </a:schemeClr>
    </a:solidFill>
  </cx:spPr>
  <cx:clrMapOvr bg1="lt1" tx1="dk1" bg2="lt2" tx2="dk2" accent1="accent1" accent2="accent2" accent3="accent3" accent4="accent4" accent5="accent5" accent6="accent6" hlink="hlink" folHlink="folHlink"/>
</cx:chartSpace>
</file>

<file path=xl/charts/chartEx2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numDim type="val">
        <cx:f>_xlchart.v1.6</cx:f>
      </cx:numDim>
    </cx:data>
  </cx:chartData>
  <cx:chart>
    <cx:plotArea>
      <cx:plotAreaRegion>
        <cx:series layoutId="clusteredColumn" uniqueId="{36E16BC0-A0BF-462C-9108-FDF3C12D7B37}">
          <cx:dataId val="0"/>
          <cx:layoutPr>
            <cx:binning intervalClosed="r">
              <cx:binCount val="12"/>
            </cx:binning>
          </cx:layoutPr>
        </cx:series>
      </cx:plotAreaRegion>
      <cx:axis id="0">
        <cx:catScaling gapWidth="0"/>
        <cx:tickLabels/>
        <cx:numFmt formatCode="#.##0" sourceLinked="0"/>
      </cx:axis>
      <cx:axis id="1">
        <cx:valScaling/>
        <cx:majorGridlines/>
        <cx:tickLabels/>
      </cx:axis>
    </cx:plotArea>
  </cx:chart>
</cx:chartSpace>
</file>

<file path=xl/charts/chartEx3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_xlchart.v1.0</cx:f>
      </cx:strDim>
      <cx:numDim type="val">
        <cx:f>_xlchart.v1.1</cx:f>
      </cx:numDim>
    </cx:data>
  </cx:chartData>
  <cx:chart>
    <cx:plotArea>
      <cx:plotAreaRegion>
        <cx:series layoutId="clusteredColumn" uniqueId="{04207ADB-AEE7-4EF9-917E-BAD4467D2D80}">
          <cx:dataId val="0"/>
          <cx:layoutPr>
            <cx:aggregation/>
          </cx:layoutPr>
        </cx:series>
      </cx:plotAreaRegion>
      <cx:axis id="0">
        <cx:catScaling gapWidth="0"/>
        <cx:tickLabels/>
      </cx:axis>
      <cx:axis id="1">
        <cx:valScaling/>
        <cx:majorGridlines/>
        <cx:tickLabels/>
      </cx:axis>
    </cx:plotArea>
  </cx:chart>
</cx:chartSpace>
</file>

<file path=xl/charts/chartEx4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_xlchart.v5.33</cx:f>
        <cx:nf>_xlchart.v5.32</cx:nf>
      </cx:strDim>
      <cx:numDim type="colorVal">
        <cx:f>_xlchart.v5.35</cx:f>
        <cx:nf>_xlchart.v5.34</cx:nf>
      </cx:numDim>
    </cx:data>
  </cx:chartData>
  <cx:chart>
    <cx:title pos="t" align="ctr" overlay="0">
      <cx:tx>
        <cx:txData>
          <cx:v>Map Chart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/>
          </a:pPr>
          <a:r>
            <a:rPr lang="en-US" sz="1400" b="0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Rockwell"/>
            </a:rPr>
            <a:t>Map Chart</a:t>
          </a:r>
        </a:p>
      </cx:txPr>
    </cx:title>
    <cx:plotArea>
      <cx:plotAreaRegion>
        <cx:series layoutId="regionMap" uniqueId="{FA2EA850-AFE3-4E89-8C25-8655D0DC9B0D}">
          <cx:tx>
            <cx:txData>
              <cx:f/>
              <cx:v>Sales</cx:v>
            </cx:txData>
          </cx:tx>
          <cx:dataId val="0"/>
          <cx:layoutPr>
            <cx:regionLabelLayout val="none"/>
            <cx:geography viewedRegionType="dataOnly" cultureLanguage="en-US" cultureRegion="BE" attribution="Powered by Bing">
              <cx:geoCache provider="{E9337A44-BEBE-4D9F-B70C-5C5E7DAFC167}">
                <cx:binary>7HvZkty2su2vOPR82cZMYMf2iTjgUFNPUmuyXhitVjcJEiQ4T19/s0pDSCV5yze2I+yH+6KBbFQl
VyJXrlxg//th/teDfbxvf5lLW3X/eph/e5b1ff2vX3/tHrLH8r67KM1D6zr31F88uPJX9/RkHh5/
/dDeT6ZKfyUIs18fsvu2f5yf/c+/4dPSR3fpHu5746rnw2O7vHjsBtt3/+HeD2/98uCGqj8uT+GT
fnv2qjL944dfDvClH1z57JfHqjf98nKpH3979s2PPvvl1/MP/O7Lf7EQXz98gLWcXijqI19wIQWi
HItnv1hXpZ9ue+SCY4mwQEopoiRScP/jd1/fl7D+z8d1iur+w4f2set++fT39+u/eZbvb5vOBR+B
Cdwx/I0+Pe+v3wL/P/8+uwAInF35KjfncP3s1nlq/nfo+tbcf8blv88J8y+4hJwgJjiSvlT4m5xg
doEZUlJSphRmnMPtr1PyJ+L5cS6+LDxLwpfr5+j/78u/H/1df2+XzwD8BdjTC044Zz4iPiThO+zJ
BeZQCkoyn2GCkfr81R/L4afR/Bj5T8vOcP909Rz13T8B9fbR3lcfPj/8f4878BD2fUkp5z4mUqEz
HpKw56X0OaGCY0wo4p+/+xPwPw/oD6D/vPAc/M/Xv4M/+vs3/eaxLe+rv3Dbc3yBFCUS+YoAxPCv
bykHXVCJiILEEMYF4mfo/4l4foz+l4Vn6H+5fo5++A9AXz/a1Ax/ZRNGF4IBlyCqKBKCnW1+diEE
Rkj5UnJMsaRnPfhPxPNj9L8sPEP/y/Vz9PU/AP3wsSrv2+Jz+f8F1CMuEGUgbYBXOJDM2d5XFxQD
HSFKuCDQGuQZ+n8inh+j/2XhGfpfrp+jHx7+fuaJTfXXEr9goDCV73MKIBPgla/UJxEXRBJfMAb5
wYxx+jnrH0n/TwTzY+i/LDyD/sv1c+jj3T8A+va+enj8jMB/v++ZuBCE+lIoIohQnH4rM8kFSEvY
7kgcFY9PMfv81Z/A/2k4f4D9p3Xn0H+6/B3yL/5+5K9dO93/hd1WgIpkmHIqkA+qx6cA7VfbXl0I
mLig23KfIAK65wz5n4fzY+Q/rztD/vPlc+Svb/5+5G/dX8s2HJAnTAgJ2p3C3j8frdQFQ4gRmIWZ
IAyRM8L5eTg/Rv7zujPkP18+R/728p+AfNsP6b39XPT/Pd9Q2NeSANdzH0mEfPkt33j+hYL7Cu5x
iQWMvmfb/tb9PKI/gv/zyu8S8PnGdyl4+fen4K6+N9Vfhz8DEa8Qhi6LMPYxDFPfsI4Hky9n1FcK
SoASxc9G259G82PsPy07A/7T1XPUo7t/AOrT44fHvxB2IHtJockqypAkiGLyDexYXPiMIsxhtjqJ
/zM35+6n4fwB7p/WnQP/6fI58nf/AGV/N5l+fWz/WsYHlQP+JTnufCq+3/XyArwEBe4nZjBZgavj
fy64jyrnT8b0Rzn46oG+S8RX986zEWz//jp4BdPG/3eZ/0KX+Y8d6C8GfXjf30cnZ/8rE/o/3z3t
PDh0OFv6n1L3Mau7D789E2DzfDkuOH7CN0byrv3G5Pu84PG+63975sHUjGAsVtJnPuGUYfis6fF0
C6ML5lMlFZNCKEaPhkUF3TuD8wYOThJYSD4B7csIlNyzXzo3nG7hC/hR0AcfNS+F/vT54UAoLamr
viDx6f+/VEN560zVd789w9Cu6o8/dgyUMwFzIxT26TuwzxmC+w/3L+AA5fjT/0eVCYiNrq+DSnrV
XbrI2zlb7Wadi2Gb1pQfnOqoXk1TBZg0tZaiNtdwDPKYlpbHK+b7yV+STeoNVqdi7IKOOqpTVU4b
026+wvUHwR5l51mwMAWA4sRgQDCw2UD6fB2stCWqClI0QT4XN2W5ttGY2T3qJD+MqFSbeSiWcMrn
2ymzvpbJIkPZBJ5S9nZOmvr3sX+e+IaFfc/enZ5r8AYS+Ai50MNku6biNq27bOPgbz7IkOcF016C
6SGfMxaqshTap2TYJM0WVTM/+IJGjVfiMJ2c2gxiK/Ou2tUE3yhqUUBnU8eJZ546MqbakB5rmk+e
0WTCDcSHttJxGkx5+SiIV+xaMQ1bmrVUN+KKzC7fYWnTg8mSLGC4fZM21RjgHrmr4zHUC956arui
Ygq6nrxTxbJsaEafj56guxQ+pGx8d90kUVOkaqOapdbdMolLPqNU27WR4VIVgU38JV4GSTXlNT+0
K+cH0ZRXpCWZTsxiAi+V5W7KWODq/ZrMW69g/utuqd6hudiPveJRPqz+vinaBsDKwv+c9OMwcZ50
CV6f4hhmb4o5tJ6vk97Ome+pApKOxw7relSTHhqXhI1Ju8PpD1Iv3aF3aJ80oj4M43AzVTQJmknx
QGYi3yYJmnVVtG9RlvJDD49Srk22m9B6Y+aFXK5W6Mz3k0uezx+P0j6epP1gzx7r+/vwBVbEB+MM
DqtATn4dfiOzrFhJ3gQG027nbLVe+zw314JUus95UMGG3Cx50etlfN51udpksqhj3xPXrqypzsmg
bUGEJoNno8bZPnSsCv4zyD+MEg4WEDR/xIVCoL6+jnIkXbsQlzbB3Ky3XlNdpUVDdSImEtCFmN2M
7ldDyb4YAtPMw67CLT8ktbDXfVNcZ93ShzbtXzJ/uraWlQeasH77kxi/oyopQCECXYEBjwjiZzH6
KJeN9awL5JLhWHbDPR/KJG4pKi57n+RBgQGvGUrSc0UWF15jg8K/tHlfRCcolwLpVGZJYHLbb9Lm
OaG9FhVtP6q+P875MZJvSBU4XRHQscDUYE4cif1rNDNXTXO7TnlAunoJu5Kt27pp6VVZTW7nWIMO
4GKrW0usDKdeGN0uyGz8acUH9xPUjubfWSwg2xjIZth9VFJ03J9fEbxvTUoVnqsAVN1TM9X0VZJd
cTxcYzuFLh3Cahnfjiy3r3tcAyV0xZNbZgmMhoI0XcbY4I4E9egItAjxiNf2idNxBeq3wSg07Ycb
RprgtCEmcuTEUQ1B1qlc531S6s5vWDSkzlybqmJxJtOXyFYblNBuw4WTuqtJEq62lpomtrsps/LW
FsMSV2x6tc6SPVfFxG/L9mC4o1s8JHssn3jqDy+6rLKas5wfMpJV2gazV5if1e8xV9/mEvAD5oFD
ZDD/GD6jH+f6YqXNWAVsqZqNhZn8IA3r9Kl/oAlodh3KV4Ni2tS22ZYtCupCyL1jablFfFB6xZOK
WNy13nL9/14SDB+7N+Hgw8BZ+LfJVcpjXWWNC6oa9VtaEaQHcMo0EP+lrEZof/P8IDI5hVl7l9Xl
fumaYBVjq+ckY7sxnTasc1YbrzFhSpsyHEXh3Yy5dfF/DpUcQznDEcBTYFkwrCiE/G2oc+ctOZ0T
kBFd+mHqALNqZGWrSVVZqNX5bd+VVciIVZu8H9H7Llk7PS+sj9ixIbpm9uLWZZoWMlR5G2RlRfdV
i7guVvsmHZT9ido4TpznEcMpKxgsIMMYQ+yoRr6qHOq1XsJZWQWuGrMN6AG7Y1na6w7fjBXu4xHx
8RKsyVgufhmszJd7Ior+aim68WdN8NglvkXv6OxLeAdFEYpPB+pfxyL8maVJispADZ6vm7I1Nysp
lp23qNen//UDIgdvzreiXpbrnuAs8Dh6zYu+0afqK7l9mpY8CfPE0q1l1kQrapRGS1vHKvGGQyqn
XWpaGQ4C+/HUeFtW1dlPUAXK+b6iwDuBbk7APQE2p0fG+gpXnqpOitwWwVC7NO7brLqUlu8XhnYk
o31guKdiswoJBEI2a4L4gfDahmIo9XxkGNqvb22a9lHmhlbTiRdBg4Y6HhNHwnYORMPc3i7toRqG
Zp+nxaFDuL6d6nJXc6NlrchhdKPY1aqp45MGtD30XFMXS+wVab/rjiqIGvOKy6KH7swe0jK/zCfr
/z7Z8SjsqqgR912bGGCyRQXZnL4nCzUBTv0dU+MLta7yhvUrjq3L72uWPYwrsVsiK1Bb2XDJmorq
yVG6M0VvrrscKLdLBhTYaRoDrnISe80SGL/3rxJZxidVKHyv/t2p6vd8dFnUyLLQRWfumtnvAlvy
Qbc8SnyUaVVP/LB4g7mWfjAWhlx5hdTMJlcp1Gacen0dTqacIzzRKWxdcXcSy9OSmus86W58sH43
2Jk32dKxrTL4DUprL+ZznoK299BHgMxablo5uqtC4S3xqjIA1/gSddkcj7aSWpDSXU9VcW+WsY69
2rthY6n9Kp+23MtAkpb+cyoXHvqqeYBnyHbrOm8UmtM6SIrsVdlXb0s8OW1ZUW5OKZbCeaC6ZeBL
oDlotO9PqZomcUWVOJSQ4mmpk2iwaokbXr1nzJtvnZegTT8Nvk6rDr5X+F2Yr/xll5DhkMwoEnyK
RAI5L01yeeKbmYCkKZLmJe1LNOpa9WPcO0w2nvJt6NaiDWWldJqTduunU6d97vJAYvj4LFux7qex
i0+NNG+WO9TjMbR9+doQs0aNaXDIZh5NZlCbJfHp3bDOl76ddt2cLDE87DC0VpdE+ZEa+0Qv/aii
uVViWwCSKW9jXxpznaRTHRddmeo2W7yrFBzjwOW+CZquq4N6bnZqSby4LnMe41ZuB0qNHuQMyeiG
zTw7GI7qLn07PTV+nQYIKmMzHQepEeU6Y1kZDp5DsT8lB9awXrdizYJE8gykwFJvyjZnO2YnE2YJ
BWybB39kdAgmb4+EgamE44eTos3HMgJuo2HdDXmYVlOvp7gpXRUvXg3BrPI97oSvT5s8SVp3J5CM
swbzw1rDZHEs7qUQ+zrhm05OV2vKnYamiLcG3kHQEgbcA/ehoMTaZ7F0tNyexlkv87YkLflmkssb
0oxoV6z4prWzvysT9WEcy0ULNzQAXy6iIoN5caHVGA/ibc/KV65u1YZ28gXOF/+m0IMx+DJf22pz
Qr9mZbjWZaVX3rabjrbJnWzcfbGO106kTNe+34YKXpqEcmxJJFu/j/yJb9PVp/u8TqkeKBR81Xoh
qcqXtMavcW7Mx35Xr9VLNSEWJQu1unIlVHjVdRuaJnHeMb12ptlP0h0ExvXNnEZlPrxpCv8J5pjL
HNsqTmcVVZ6MOgeUKBMuQl6noIi7TOw/ojOLMa5VugRuAeIrGHlN5iy7sTue5WVcZOb6VKYx5TYN
eFtMYYJ8X2eFmoJx4utBPTQG6X42+c6QlUVpMi26d+FJiB/fYjoMqLF6yJzT9eLuqJRRU5X0xdLJ
69Qb51vblbNOBplrksBeztqm2Kh+0q0t35/gPzHZmoh4dA1+4dcJgkpLbodSDPGcjJO2iXAQQ2IT
TUQ+XY3GgfA+CbPcDtFpEwmVXKq6q+OPxYzdWl53tQmNgA3MUxRX2WZyJd+edlp7nK3x9JGdG6h7
BXZElHf5u65pu5scWmt/nNO6tLwe0ML0rIzaJK5gu6bV8E7iGNDO98Jjx4VXtWCCI8uOw6wd+gKa
Nwy0w875vQwL2mgfWy0S0+6Mzap90yxDULAxiflaVAFMWjcKmmBgJbXx6lVeeCoRk6tl23IhgsaQ
rTeC93AqJE6zbUZZGQ0s2/jt7Ae17+2XMejswg9mwiYUuDVRW7RLdFoGgxDTanT+psPjGsl0iF0X
L2kOvDJYtpPGPi05jlgxFRuY607999QxRT2TYOSplosqQ7bO1d5IcF98CWqy77XNcB528HTJnCfx
JLkLG2nuVLuun9IwzC9UXo+HObFLmMI2D2C6i0yXji9l35Z35fKQV12UuCV/bfj6suhAVvOCDeAN
KhKkHWaHtBabUXiXQ5n7Ww/eXgZylTDlFWN5SKasi+DN0UnX7LZd7bhbpbtcikHd5OY1SSd1Nc4D
CxqekOf+W0Z6G5xUPR4npHFaiqDujIs9hEO/9aC3Jy7ZwzjQbfzKm7XyG8if7efbzrD7NLMIRJPI
tcrX+crMFdthB4aRourBoHqKBZQNMW0ssjWJKF388MS1KTNpsPbVqCG8ZMuXdNvaZI77BU0BtyNo
5FOqRjqHZYZdXDRVssltE0oMnJiOFduWCoh9nnCnm3oqI9aV9c4eS8gvyXbOZhk3vjLaYHhSMbNw
rr0k6NYV5ExRgwwaNl6f5m+4D0meGhNY1KZXOcpM6MlEl25jFbn3csTvRGufaFkGS2Z0UaExqo4m
xcktOO0IDgXcttZeAkIgZlS3ywUq9jKtgtxRGFTEmAd96XMNnWLZDYLIoDLtg3FjFQ+jv0brYMZd
Xi9vbQmD5yrXm8UUYnP69JMh4RanccsqXbgEpGE9uw2a8KaQsoFZLJ0j5C1+ZMB7i/wV/e58f9yy
pNjSdSa6HOb+RVJ0CPYtOBy1Etou1kUM2HnD5W4yeR7gDPj61CdrS81hTJI7O/NdU3XkkvEuymQ+
7eoiz+7WZta2K5yuSkZ3RZu+Q9Mwa1IUbwYLXct2oK4LUU1BRsAXzfr1OU9wFveWq2C0NvQaF855
7cJy5WukmOsDIlMPOLHdTX1O46IyUg+kKm44Dqb0zl843QH6DdCdeH1q2R6+J2pSARjN8QpOBzTU
pgqnJimDIV1NjJfK1yetcSrfQqZrxMyyJfk8hyLDLz6O+LSbQo5Wq2uusmteExT51IQ4T82Glj0O
veqongVU+VhxFHu+t8YwrTQ7503tjS3Tg1jTgIKr5lZobFkpXegcByo6ipUsmXgs03nUCVXe1Ufe
btbsySlaaw/7ja56fwzUshTRiYiRYslGTcN12wFbwkBBd0dOPY2HPFNPNBu9K2dzMFXzMfpo96p8
jhKLy0CoetRcmOf9EPgVTJUnMSawfKM8sKorNRw4tzA00OpydlXUjSbTeTKCFZFMtycNSLuu1bak
RXBqTnwZIyIHvFk7f0drp+KeRIK17cGZ28Si8uoU4miLSxivtILecHM0fwvnDiTxbaC6bg3rvmt2
8xSfar/LExWrHLtgxmwHUrl/OS3PCXiz11JMei5qfSKSkzVz2u6uHXg4rGkEMyu4WlN2OflM+xnI
qLJI2utqNVfJsWXAaws3Zd35V+jVSdhwZ4p9QtwHpFYEZqi59cH73PGhyfQ4iwU2/aLitCQusC6l
0dC1V2O9vvakbXZraXRGx32aeGGRMxtXsB+CnvHlqpam0BWu6viUgCZfdDP6ZYhRQcMSj2A6iyyN
cF5vT1twahvoVovbdAkawqxqwDQHI7wfGfjiWGSZBk8cioBbGYyQlN3UZeu+ofTKB/sn6ay7wk32
UK8So8ClpopHsIy0P9vqLVv5DTjCL5exPbC0SV7NibnCC3vJ5uSdl/pZ7MCawkHpslGn48hetGoc
t6QbHIhI1IZgFyaI1ld+2d70fIFKSiFlExwaaDapPGKy96N+SrUv3pEGFOtQV+kNly+bpsIaBo8N
EQv4uk3zxIssDSs4GwoWsW4RHXvNHYxmWZcNQUL8AKP2wXUl16uodzD9dHpaMxlXcASzlKsf02Fs
49Zgpzu56CFs+USiHM0uoPj3oRdw6OCKIUzVgA9e1QY8r2lkGpLqnFZ1mLalLmByDE5LLEbhXIj1
zvYmWPFqdijxqJZofjP3aRcySd66FbNgoiyP1lQrkoJ0HIeQovERXoCDaXI+Ftpd1bFRY+Nmjfh7
3oCsbJJF6HFVgSFjFRWiQVoIMeiZNm+ypMr2Yz2kukz8KK19ugG1ZwMu273sPDjJyS+JeXT0YKtl
CToCiz0jmoBvfZvLWMKYmJomgcG/4LpRNfgVI9dlN2URcuk7wtETm8fuYIYZDGDHY6gJFS6GWN3i
Y3+mHDpgYrakwh6wv8tj5osDvGNpg6XjWrRlHfVpEWYsvSyJRy8XK8AbhTG9xkkROL7AAU3Tsmhd
yRrgPJj64gUYF0+5c0bTpRt1AzZ05AkT1jBMBSqVQS5EAsdF+F7KZdioAZQVG739Wqvfs3wBPWfM
ErQt3060hV3XmrguKNXFBIKVTsNBVJIGpNBigEG9klWvWd79XqApnOfKC+SsOk2V+V2M6LV/PGaC
0SoB0QLnD7u+Kv0NYeDsuIxu66RQ0Chh5u99FbarZEG7Zm+actkgYpft2tg4tdN7Y25ZO1IQmQ3W
PoM9OhbDvKWd0MfbVZUn28ahg8h8HJZd1tzS1szB7J5g2i0OCSj0Nq9uhO151CPzmDWedpNVwVDU
vZ6RyYO5VI1uLNgbSRtZwiEdeHnnjcqC0J11wbMpoCJPQ8nhZzcQcDj28lDh7MqO4O/KejOnebUD
OxaG+fTNBM+y5HAY4RiCsdZUmvcwaLAXKw84G5ar1tR7Mz0lS7cRbft8zE1QgnDQPXEspElxyK7S
JL/E2EOX4C3fCVW9WNQuW4ElhnJ98ucjaQ/JrEvB73yV7HlV2N0gITFNMezypo8KP/vQN0hsOZhE
BLerhmJRmjkwDVqk3k+cvWo61AT+KN/U2NugNI+4/Z3zGsy8St0PNnmd0gFcK5nsknItA1v4O9BK
r0QPNNyv80s4aLhV0JSSMn8OAvPKuPT9oti0kZPaN0MR9AiOGRo8NXFn+Rz6PopXmXXBkFRMu0FC
UBV/PeO8iEHgjz6MTXNhb5KsfoLWfVOUaQJ9jgvowl2liW8e2QC5Kguws1fwmDL3PFuzRDukvNjO
I2jcMQlFgfiblnSve+XilsMzOsuSsCxNCUViaZimYMqbqQlqDuK+Is094U5EcGQgQmgbd2VV90HR
Tl7EQKMCmYMqy5h8PU7JNqn9sPDMvBOwc/JEbmSTXbZJ8cRUXug1x3dtnsXAwbu+EeOVW+SHQVAV
JD1MZnKsntKCKL3QYgwd79qgJ8OgYTcnOksIeIzIu4OTv31u1/aQsmQJ+roTAWnb64mS3ZpasbUT
qJnar3nEKzxtvO5g19IPe9ZZ7RVvaUPaiLsa5LqaoImDTCjd8maZ2XJggw3rlYltXVVBNeNaw9GH
Vzy1RyqTUwVtQLhA9YO7hmyDJQvDK0gUnFc64TbOrV7m06hYF5FJZL0vp30OToROeolCWq5h0iWv
JKNz1DcGDCOLI9fbWmfjcqiSnIIorSGBa/1WDGzYgnx/IuSOkCYHghQkQvnG+e07N5G9MqIO1qLZ
oS6BcxyYlYNqcUvcs3lTFdMY05Stui3Tm4L4e0OAZwdfvjVjhuDg10R1tQaqxbuO0lvQG1Mwt5XR
ICT3ys9s6C/0CnzmiJIKgShZpghO6buwtnDe7ppbOQDj96VsA38pTEBmaPht7wesAxfAp9UTG/ub
SsZ9DV5N0uVVMOCwjSCJoSkHb2vnQgNHT3fWR4VWcnFhDa5hR8cdzODucnSz0wNMUQBNDfTWtykM
UI2B7sU3Ix+ABtW6S1WCgnUc3+domnTqj/txgpObsn8BPvZ1Tfst74oCdjyM3IUgMUtHFhjTviVQ
q0VK3N7vTbWFXyDdevXzinrrFlfVkz/i0C31/ZLXL9vePOWq5GGekX5PPG4CeDek0A28hxik8Oab
FpbXUcsewdk0zx28HxrkIwgN8MrMltX5fij24PXBWRz1Gl3k4r6UwGiTIy+Q8cpA9k/wpsO7flJl
MOK2D+AVx6BiaxeVSgD7Jl5/mIZm2c/VK2WS/JBkN0gldQA+8RrNXRZ1nn239mUa8p6uoUjmIRBz
v6nwMIdQAj4oCDIEXCRAH4RAJ14ORVPoBd5I0DOeYNjm03PolWmYM/6644LqUYwgpEq+b6SKQAwD
uzA4u1/S/rKWKAkyH6LmElz0CQbkdD0Ucnmc1rceauQOfu3zbkn2K7yTEPGJe1CjIN370jQhyexh
AHNggpcW4sIiHtQHfxHjZVkrUJDpcOUxkDWiIkznHoNTXv4ajjysHtMGCLRfL5lM9o1X9eFS5Euw
pqyIElZZkGxr5AtbA2AkwF6L9TTVwKJLX+hWrfFMxfOR3Yhx21bj+yLrH1PCni/VSILGyTfDCiPE
xMZ7Jw6VAH5zZhAaTSXdkiVyJiXh3ILjJGvZwYwi4OQQIV1KXdw4R+tr5U04QIvNItEllRagmQPy
wuFkhZIAI8LzcKHhNzJNlGNuQ36TQfeHs+z/S9mZ9ciNZFn6v/Q7C9yXlwGGi+/hsWkJxQuhVEi2
kTTSaEYj+ev7kJFdPVVAD2aAQlYqJEW6O8lr957znRsUpap2sweqbL5ElB44y8ZKdCn6sCF2Lz1V
H2Zi6wFC8VM79PMVaYbnhLL2aFXzVVjnRfQsyvsh/GMMGo5akKvomiaXyfoTbdNjzf2mmtPhe2hl
V7Rcx+Uyyd8qGWe07K5bWQugJFyKxFg0L04THfmUeJBDbHxuaOKXVrk/uanXo5MMD+laOH5UqgbF
jkvII60YfvbpufaMrWqdoHYTt3SJqHTwk/StyXWqWb66E4MyXC+50Ol4gnl58gL7ax3815BqtDM1
+iECEWAkEYoV6nVCxm/TCJmPvvJ5uIRowPKU9SXmf5XjO8mcUi/Mg56haslpLNUQuDmGdK8IM7cU
cBMWgZa1bsV0MXH7ODe8LRs8CO3Cf1DKzv1AioFS8hxnT/Bkvnp07i+SoSnum7hI/FXlqRHonocR
2qhbzyUfYnX0UhuUw6SSL2sfRRdJWZiP2y9hlDp3mg7P+2/CWs5eNb8F4zBOgJW6c9LQ9Wn/k0pG
mDaacCxaf52LAY3N07j9Q4lpyTMZqhOfsuApyNbwyXLYbYM3VvNs57PfNMmXzlJbjvJgGUOryAF5
yaXDObSN2pPboMRlyQNSL4chGwqVcnNBcbaFnNb0EIuNWanr+jRCLyzWua7s2rTHKT0wTsKzv/Rv
NOmyA0qVwRBIhoo3icD56y457+Nin+rNkh5F29vH2kRJPnYB9Pugxy0xd+3ZE29Kz1WLruQpm2xb
eM1iD+GGCXRBevikCuDQH333mtQoScu8qnPL56zgQg5H4bisFOMQVag56YxjSaxAoZYhbHPpZ2E1
bcOoWDNdufjSJ3nV/mQB40e0uAIjzDod7RDYg7eiIw5gxwh8iE2sQcrYmcL11ckBfp/OnViEp7X9
rZVWX3Ew7RzcNv63c4BWpm6GQ9aDpkrbuDtab/0xcbxrSHOY0n5ijIpyWD4N1AcL117OVzHN0SFY
yHxMia0mJGEu2fhBFPPROyX6vs4EHTxdzqsOTdENaPK6emK3k8/S6BxbCuF5qn+vfoATw6ixIhqN
uDQoj6Hwuht1OpMnTt1exhgvP2xdWjF3GZ585ZDcpfGYL8uLaqL0SDIQgY3WX9G8sWlwqsD6PhAg
/tg1C/uWzt8xEMABC9kKI4s/dFJ+qAZDf9aoNyc19jnQuLd3WanHbC8I+SZYrB7CxQ9Kl/kXsvpf
e6Gzez/Q4Rhn/LdexFw6TY15KjHJZZ2/pzVk7l01SccoLGZKXEjlcGhonZGqo+Zh1+GXmHgQXmly
3vWIXfXpGGiUpObzMQyHoQSw15bcce9yDDBeRuxMaAgDcFO0vXbELezX3uMoWgzqy1iEg9eeeo/M
eBW2/7xtCcXsYENx8qzDD13fV4tv3rjJ1BctkjvmyORhxSGOZpShnz5k4iSXNiibjIxHZ4DZtgY9
joT6TwZp/drBOiTwuWtSUUWWh2lIcRc4U3OYYq0PFEThrfEx/xO73NCS00tP5rLZbmYYc/OT8PUb
E96XOk7H3KzLemJh+gfS92FVs7juRl0fwFZowAwMfscP6JBwTm4SaDrh8QwWtDdgBj9AWAVnhc4c
pA4sca4ljAOBE73OknPDoFI3xtBSjjPuYvqaiqTNdUBN6ZkRx5ELGWN/1+ib8yGFK2iXpalkH/NK
Z2uaR/2IhxDsYR+lBp/emu//nYjzFX9AYBRkzQLVAWpGwbtBFiObbp/QpIT0ekxolg9hnZ72O6G3
5FvtpdFFwSnVzLygicxOeqM6M3weF6cjeW89mFkzD4sgGv0DtNi5HFe0Asu4eFWKgluYTsmSybgp
eCvQzxuol07U4RIsKq+bBp1Nz3jOFvi8gau20xv+OuACkBM9Rnau+KEWyW/tuU80cadbE7UQT+Mu
hOa33eIGx9CG44QZsyUR2UHVyy0S63xIXf197GQPN4FitqDucwiv+dwYfynCfnjSICKvrgrvoYbV
strsrDOHFtDC4BdMrFP5JOKXTRb1qeJnKiB2G99NjmwM/iidpsd4NsuJabwRWvNDr3p6Azr7I1mX
5O5lC/SwN7b6/uPi1zwfTWQ/+RvoUEMuteow7UPDrgmLjpnsozxZQnbspHeKp0VcpBO1OcalU73I
/jA4OEQ55v6niMXTveclnGRU30zwAw/zXfuDo9vn/YoDfW1AotXhc9L5cz5uGm/yTmHVXqUv6UWm
yU0NIM0EkCpt4xDlvLtEG+uZjAFH51AChiSFXiy/anZ20rS9YrTH7ZGljzWTF8Zp+2jWvuJRa6op
aKNqGeNX30IsTQf1McYxyYfYeUwD9bHfNGbuZKHI8BXa/Xcytd8yOyXl55OgsvRY985QKUWCoqf9
JTTJnTIFhG64d/R1bLJgYyy+hyrqL2arIQ5pSB4A/j3NEAGKIQi/BymReeQsw8HrdH/QgSmXdAbF
xMO/NfFsREPK+plWtMVhG4chGpMQ7qVM27TU0V8+fO1rFpOTW7fjuYE52Ygww+iGmRvDd3SMpibK
SZs8RMsIuLCv/5ICj9wuancC8INvRvIY9Oszjf2fHnrfe+Ixc+lqaj4vEkRT7xjYySs8WCHd5laG
K//i6al7iDv1EYzsxNLmh5WwvsPMe42ZGc7BEq2Hdvb8QjVpUo6hT56Ylh+pd9lRhWVtABEA9Lml
VOVqWu0pmXWYL8T5zb2hPq2p/wzOZEkD6JPMghlpnZxYiANE9fOh0TgmF2aSh/2tkDCVB4IOhrgC
M1mapZU/DH4hFh6fBojBp0jptwbP2rMXpdUydKrqDDBoypxzGsDMn5bwYRajc02c9Kfs4uf9LgC/
FV25aN98GX2x6OeHUAC2EO1fZLKiEvoiI2Ohew6/WhXGxcS7tRwzmNgz6Ek3cL9oXCF8mlMHrDgE
amNoZWoAGLYGcc2o25UOwgpyyoWz5Ahgiq96qm9dAAhoSHXl+a64+tllr0GasRpo5LqUUSLXUlAM
pj6bf69W/OljGhRDuPEwBrYzBZpRwaRa872D2w+0tteqgjt0btrhcW9K5Oioc9RznhuZ2twnAL1b
Hyxn2nb6lGm4YinqhruBV4rVD262/CG2Jj9cPEo757k3SnuZ34+L3gx/vDSdnuwCqyQLi0mm9XMb
egbSJJ4ah0/laEx0FUqMEL2gzbajruIUuoK31qyMao72viFRlRq/zZtevs3j0qKpDosoCbOqj+gP
E3f758u1Rf2d5nK/Vi0WAJ2oIeewTy084fZ5L1frhrLQoCs77Xg5rA8D8QOufhe1ZwLrJJ+iQebW
59/3c+QT5gcZ5bx7jDkXR6w/VgAKaOgcVNCtMUiitIfGbsPHLvN/ZAs0NTczJ9s6XT4p5pxqld2g
7ZMLdxaWO510j/VEP5hxc8WMf0ORudd9Ku4mzn6nsXOeePjF8S3ohdAHFyn6GKTIYJzKJSaDCxgi
sLD1p4muYUMpVFwbGnjM6MzCelq+MYGKu5O7O7UXuc4LzbyxmKHKHG2zzI+Gb+Qt5Hoz4saaOrSg
mJ055Iiyrt8bp/69+5NmM+17qz5mFhXWptA9HHUjvWEHlsRPk4fP4JMaQkMhPdVd47GDtO57c6En
tZRB59izdMk9I3Q8NI4zFZjuAfRu5CbOGHJM+uxR2u/+MgZgx3xkE9RQoiL3aJ7h/ne6kVcg47AA
N7BcGw3HY3Ix24jFqfaLYALoTTYLv1oCAJJbVdne7woSj8f997cjUP4aewIBzIR+sV/XGK3JQSU1
q0B/2NIJGnr37VXwKyf+FuGQp6l1cBdSVNvdym8M2hzO4sdwTi6agHoOViUPwcof9+9IAEMdOx83
lqmhzjCYPHIgplqRgjnF40IPrYNJHPzELEWLuYk6JfX6EP0mTgKIYLBFcUdCb2ruzrwc7To4F1Ac
dzDvXwPSZCcinafQtH5JIoH2DlRcaBt63C90PHN9S2ZYM8FW6Gban/xhkQWSfQmELHUW0p8qbicH
TSYYSNwI+5S1t964NgLFVP6MUmnLTM8NlN0BhGWEBnJA3AWdsAb+kb1J2b4a5D/uXQIMbRjn5ioS
LQs9Q9R38ZhylIOyiYaxABKoDn0k77oOwnLAx7jHSNYBrSd1IXE0Q3J1UIvvDcediLGsP9g2uzAi
SKEg/JX71ZOBxm+29ZpD3W/KnU4O19cF6sZThxdqUsXO9eiwsp4HiOmR4OXeRpICXpBXTMvi3MVE
L2zyzi7TsGm2R6dzogGgDKjFfoWXI1dsjQOuYEF6VjJktxElE11uivCSG5r6sH+qXtPI3JmnxwR0
qXDSwk1A2KVr6BZKtEAsvHC5RGGPkFTtnYBSPI84PS9+33/nU3hgeninbH7wwkl8Hrl4vGmJuS6q
AIK1hRO2Qx4uu131PqiYHvfTLMOs6Azz3+QMbyDiRguMXDReuYjtayZC53PEaTcwgjuBB7LXPu5T
MDHdcYiEgX6T3aDjZI8pf45EJItE9xBsszErR2ij+xO5SI0nKSlkENUP+4nZnleHx8e9mhOuDObz
bLy0KmXHem6v4UChBGbd6z6dzjjAoDDW4IRsWhdBI39aBw/6J0jrlW4g9HWvXPs5svRxdHQlXGr0
tPgPr8k5dgeMVnTNqqb7Cd04OJvBIihhoLEHjJx8nzBAQsYe9nKww7koX0d3cKvQi+ZqmKJfKemr
yTHngbOkmHWtTyZcYCxIG+bQw0NQGqPNO2rf1nU0OGi6FEPzcV5meUZsI0I+CEY4bcE+cYImpJPp
UjGSwmJkBOwnId+jLPCOTorJWMWAcXGvB0c70TsPhuf9TnZ7efIlXhVkrBe29sPnqEUcmbuJAvyq
rp/GtgMN3vjmYc9m7RchhNkK3brKZOJfwVDVuSsGzOx4xEAROpWv2ixXaRMfnQBKW1L352miL8kw
3Vvq+lU9wotM2fzueTQ47BQsUGz/hdRplegIhkJAQcc12RUY7L3XSf1ZWxvXcSrd+897eeGJ0MWS
Jk6xaFg/lDd45jugpEq+u6PpTs7oIrfS8LLfAJeokR/JRvWGbMLtafy06giVFzeAL9QF9iFbzsEE
qXrLezRbx5xsU/v+pMbCzoUJofQlyUjyWCQEbS3YxGGbNuUGs6mBncBH+PnM5m8ZAXrfGDSaXM8C
5AjakaWzH40cAExG0PmUBzGOxMuxEXP7B7p8dN3/rVuQrdHo+IIM7W89dr+jRuQ2gLcHM2zJXf8v
ub2bMe2/Uq6XewzYLpeYeNA6JqXR48/9EYu3pns7V1bA6swGP3tUoAclYQvvccIUjNvVfUJPDHB4
kP2p40haTFw6pUrWLLepWK5L7RUJasEFwvGbamk+RuQ3+Fx4vzO+a9jKWwt0uQyUX1KJ4czxgsKZ
iHpgWXropfeLOC7IbgN3Zz/xV+gJ+ZwidMgWCKKOdTCsOt3DXCfqGsya5643NWXQR8/Abb8IG8DC
neVStMBggOsC8NGqeVoF/wUTprnLQdUH2TY5zBVUzKz/qvDEHqySGax4rxRxcAm101ci9fjJxYia
k8D7xWMOwQgcNDq+RJRNmzaYgZGSjB0e3W2dAb4KESsV8Z8ONNJIbFONcYPTXNbQnDf8eyMyP4tG
5E6ndpxVEdfeW9jAsoGcF5d+AstrNNQrLcRxzIvQxugMX6p1vawgq4bHiNsfmE+9YXFzbiG2lpMS
KBNZAGVn47K2TNgGaKazOowTbAgqhD1NtBRDLMtmY5iJbnEo1EhjTeGvdq6zR8fXEGNApGrj5ZMB
CNfPbXqEbhsXncF89jkuSvV3o9Fn7CManPBJ8ncgIHM+UdGfou5joCZB30abYpQEUkprymwd9fOi
1x9O4OCwzqBI+YlfRIGhrzosQynTcu/LHH88BA1sTLYRBFncwU3y2peGarcwgQ4PQ9i8ZxaJjdWt
X0M/KrQa5IMxsjKixdsynOYWFCiU9P6o21hVxrO3YF7Syzosb6OU9AEtiShA6smBvoYX5GnSc+sJ
L0e7Co7N8sMIhPzaLnEhV6vLwIfaGuBsGmbMV2rtj8MinheK+FOTPC9eVAPPn6bj6tsXHwX5PrZ4
Ex477xfP4WTGRAlwBurjeJRcY2oGmurXAyZp+KqLWHURoFu88EtvRl5miCaiCKGworre+rEysTkb
GpEn5E7j6KHr1+E8gETLU+5kuReAKogS+ug5UXb5xH135h84FcDDaXazczTU7CJhSjgh8EUWfEB5
9CuFIxQTKywWeFbAAZdsKzLo1GZhwDAlGkiRv1xcfIxHLr30UoOuucQsLhzkMS9DknY3P5NI5KDD
0cH86tbafcTH2cOZ84eDD4wjh2mPXMeUvrMsaM50xhGL2680gqUPRuLQTmdyqVf6oMeszZ1Rk4rF
3bnuuaxgwFtkDrZ81NZEqU6NlwizeBFrB4mobVqm0c8ZosbDADH6MHpxtWQWVHbX8nL/OxlUi7Mi
AIT3u2Y2J3cFQjm0yfunQDbWH2ndHxlApeveDut0ugDPdMpUgatYbVuD7RmAMlGYtXVPPrL6CaBg
e94Rwi4l9tpMK7sNc/0s3GU+9m48nxqvfmt8JAQ4AKHMr//y3B4pusU7LUn0h6csuO7T5rz6j6qX
yVPrDAflGmQsOABqkpFH/S3sguFpv4uCMQNZ6Ur07Rr8ZlJ3/NIkfdFsYmX3DUHfd6ASyeskoJzM
U3uGhDKe2AhVYe5/O/Jqu4mBgRftWUJmDFNg8UkYAs8El3ZQTEcQO7KoxNVX3WIuM3Bm6cwBGCFZ
fd6vqoUjHPAHO9ZQUIn/YbbQtZrkWzsFQwngwy+N4ceVSX6Vwn9G+AdTBICnvRYxXZduQsJDkPVD
MflhemzQfaFtrcET5jvMvXeqBqnkU8PJ1zEc7m3ki/v+QVNjamRFph+ZSDhueDbcrCEF3wKwA2XZ
tUeLUjg1e5VD/BhDJU1D2CmRA0Ro0yHZHKkjHKPXPWbMkBzKNIZZcPvHXbp2vTgfRHdOpYaeGztz
sfdzHQP5CyIWwuCuJ2VAFWAmHRkjEJOnZr2SCH6tJ/rPxKceVo55YIFzT2NzCRqYBO4IL6HpUVVd
IOFOyBHi8Jbz5pQEPeiICInycx2BPNtL7P52hXYvM/zBagkc95S5UQXcS5QIGMwnkk3tA2S/b4OT
FbhI9gH0pwWRIOVhbQN+78b+69rAl6/NKcTLvYAU+k7nraXHDFXpmtBHP/iI28m/MNn8ss0qwGXB
pqi9v0CzDZ+XvE04PygbwBTiYXfrXJtzmH2lAzWuMuan3wKX39s7YTwQER7VBzCUC8JLGXmIiLws
NutuMbK6xTrSG+KFKbyPHrDK6j7W40sk8dn5myYIEO+deQjDQcaepA5OU6q6Yp9NkFUsZBo5V7oB
V0LBkNqk6BpcZNEAbDtNDLdq4BQIQfzYi4ve6iukX4OvE4DQ20guxRtdqLzj/xHj+NLaVaKo42EZ
WwSn99UAPkuisxCyJEkdXHr+mcYYwQnmruqyEmZlV7pNtFRZALojdgJY+PVt/wAAFLD7/m9qcsHs
Csw7E6j7mDXpEzj518wk4mIWektqG15jssTXvQ/ARCCvPdijIkkws1k5tRcQu1chBMDw/X4YpqDc
O1Agj6XnmwWDvllLwmJ5W0N595H1OjrIxMB3xjOSJeurMliD4HUXL/EhHfNBHHbPZD9ia9ed7jP2
A8BM4VGhZv2BR3JCP9Tas6DTTaZAiSg+VcxwoOg1WpqsB/PTJ6zc5YGsQRUZI+xliBCD9sF6I9as
BCo1nrOORs1nGwj04ZaxsT7Oq3sLtICjuJmsI8ifaH2Xc1YmyAD+kHbIGXeXAvYZP9msHgsYvlx7
2OjAGawTyADFbLzmnEbz75QQ0JG4jzosTS3qeU2e+w1t93BGcjvQaydxjNR2Xa5zGBz7ho3Fuq5z
WWehugF5L/f2ntU9PQUJvDqWIKm+0d+TirxHxN+e4Ppn+f7JT7UP63SiuXEznKQOZ4eJAqQZpsU7
zKGRV1AJ7L5ibAMyAqJs7oLwXNvg995jOYPbHc1cq6J31YhgvhYHRrunXUakmWVFtPbLIx7unECh
+5xoBm2+wUQcT7Aa3gGU9HBuIuiIyPZXEfw5ANszeFeJcuIb7R4oja5EK3BXEkCRDzRzwvuJzXHP
dcSS/ILO6X8VUwOleIQnuIKnCSaGSctdF+jvFlrcOl6GOsaeAzgvzOFPu0AxGUc/zWR67Gftl6t2
WOXNjlekTmiuyYpGfM/+LZnpkL4e8nHIoiuIRlauVP/Yz9IWutjJcjaV9QLfgXW2kj5lQJugW4km
vKfooqJV+1+z9ui11WASHFjb3hKUsKDafydp/2QKp7nbjIdOIoDGRu5cUoP0NlUFsW4KOfg54JqA
2YZsJ+cBX4Af4mfkNNYC5pA3IwcCAaFjJLky5vKXkNj0MG7+y9iqb5mDumxG+xfxHOToNKo9AUgO
oLqdgM84TRna2IXpBY9fjR4ESbRaB2duvtCx+4AlGeXaXU5J5J61xYWRs+3QaoF45/I7AuKiWDsn
u3X0r56oo0rw1ODcdV+lat1XgtmvhaDl9mOWm4yg6Rrd+V7H2ZfIDexFaDRn0gWoAFcFC1oyyMU2
QEwOLbq6zR3/uScH+hFXYNt1Mvg0KvcvEUSzga1j94JyfXKnkNJhpqIEb0PFNJAXjbg3YDZEiJc+
vdMswWC3MekTwnIXHg2YwcblfbTrF1Y3DzrO3mM0qzlgramQdfM2pxMFSzVFaCDNuyVSn8lE7SGi
4yME1suKDyKP25hUzorJz58DCIKOgw0JbtwcdT/HuGmQL7NrTws3hoHoE5Xe5Pa6ozYoZJyWc5ce
4ZpwzE5LU2IDj70y7SWAhvkz7Xj22P6FDdUyFx7cyhDeRhCOB2Pi+sq+tGox595heDAEsIiw8WEH
2/aNhr08IC3zp87UXMnGBSiFSxSmV59PbhlnpPuD5Et0gl6c3hAaKi3pX1Vn7XFIwiL2k+Q1cNvh
DOP9YT9Xh7FPro2bPsGVIg+QEbClIVEaT38G0yz2T+PqXkaPRS/7TdfZpatwFb638GxvKqH+Jcq8
voz70SuxFoZhiOtKFPEAAaE6Fxv0ThvoC01TH5tkuQPsxTtu3UuwxLz00MlVIfHWSsGdeY4ewjVG
rzCL7wA3fwEAGR8nMPo9SZdL0vayWI3DMA9i+qROBTINoRyvH/PeNRBx7bYgaKtrY4Pv3fAFjP3W
fnsDKN+gW3+uW1ZuH0+jGBbfLOH4Ya3GgA4EeYGQ95cU1G/UucHXsPHem6V/5UhPHJHtYRVkqyyv
uZVHEjQeYGEfQdKx+ebN/s2LBphOg//LpSE/aV/P+C79YXRi8wRf2n9Wkw+P0uuq0CbvxEkv+/4M
3ofXTkEKWVFhQViDZwwlV7k3BdN1XeOLHIFekaXrUFQRdXfcFoGnxU0KH4QCngRQ+NuTgwgZXBsO
RwprK1YakEe+er88bUEyCsANasGNTCLUoxiyFYXLvXcinQJynJiTdDHg+G72S0QLQN7QvqZLEYSg
tfcGVNHxezok6mLCCeAfMA/8PfUsAmlvITzcBUg8W9oG7ZNfY2GLwfnm6WS8YkB6npbRHuOubSG7
DfOpDSgEQAQlTskKqNxD2LtCSF9cI6t14c2xrsauVTe+1C/sHG59l0ra4YKrilQ5FRKZBQs82U+f
E/MTBJI8IrcSVNzxrnEKr1JobPLY3LB9KVTX9F/7GvFTjsO17Kk/YkhFaap5ArVH5HWC9w2TEfBY
+6XJ0vm8GuxZCIESJKll1cIjpK6mEddt0nilqVUnhwgQjCwkFShfBB16KPVNH06PztTXpY2Sn7sV
GAT8dwLY8yKi6etuCDgWj6Hxxv6GqllKjQfPRba7DJwOkEDsn5ukrXHvMiQ6RsdU3oBrXyPJi4ye
xHNI/gqTUZ7WQE3IikG065gHETKa/tgGLwtuQu7AuTgsXeAhB3zAjuTwkq2AdPpoxR6EAKV/GNrH
LvSTY9B3L3uK3kNMfB8446F+jKGevXB4+dtxpoL+aDd3MGAwTtulCQ7IktwgziJTtG0gQ6UE7wCX
1cNBcupFK9Gt2u6iQW7DsAa9qvlbxpvmyGMksjv9a/9rrb98rz3rXiTa21aM9b0LsC1qIr53iIdp
egB/6P6FpRE01xr+89DhTkHOfqYxxvlQmW8WyYeCNd1rvcCtBcOMwtGkh7BxG4QCzd9T9+yjP4/r
cCh0lpRuHwCWNYhli2V8bYIovMdG+JXVa1yABL1KMPwPNYX8bGdvxvRaHmt4+g+It+KCDH10Hcf0
JmCGPKjQhgU18OfaeoyO1J2R19xOZ4TczLPXHtPOXEaGCxxJG1xhG16XQNLXwXFudQANR7UQ5EJj
9NMS4a2rOsE6j+ilHrG3RPkqKDWf4M7E8wghDZimChY8koAN/vo850BYI/Q/2AneAPAKbFz+PI+6
dZyO8/YtcXYb+PkGOwZge1mgP9Vcr9njunhFsBFPIZ7aQBAFa7TlJwcbX0psZ1qrfRFE6j7vmzew
LCU+A1iFarXoEBsoOC/jGcRm15AGMGKeDAiiNS4AeTha4uwKxLtohkxGNvHhhMhFG8vvPdCgLqnd
F1y2T+JjmvkFPxGmv3iO/qKmFHEOHFrIJAeXJoVdtbypVC+Pqate9k65hm5fTHWGMKBD+qOobXIw
0nQVXUEtCfoHy+QmYOKBrCQSE4dwycPZeQ99hoVciDXB4oR79R/b5sC/dxo+fW50+dzP90v2KGKE
/v1Dj/75y//1Rbb43/53/vuL289M+u9fPfzXD1v6v/6p42+5becc//0Pba/mn98LL+bvV7ctNvyX
XyBGjR+e9H+sWPyvPYP/tkTx5ff2s5v+h9/8f9uwuG1N/583LP7vf/3RQdviwn3N+r5h0Uv+AfYx
wR7wOMDPO8H8/B9/L1jM/hGh/GxrS32szcmwhPGf+xXD7B+uh01n+GEe2GXzueR3/NyviE2oARah
hW7gBagJiRv8/+xXRMH71zVCCbZj42cmJB68XSwLxubgf1t3g/SspumK1ERNRJu7btceQC/kqwMr
EVL4fJ1nXqXRdx95aV0vy5ksDiTt+VpP3lTEcXySEGePCRjRXGdBuZDxPWhpeAx7RAiatEP7j0km
GQ3CKthN4LEeubQ1OmNj0CNx4xdtWFrKyP9mouYLHqtcUx+9DkUTb/WM/rkzB0JQTEEBFwiSA29v
n+d1ISXBmVgIZm4LsT//k6Mz2Y4TCaLoF+U5JDNbippLs2RJ3nBkyyKZZ0j4+r70oldud5dUkBnx
4r0bsc9tas6Vi6SW//ZFs4b93Ga7K2BZ57EskYw8v8PGGtTU8E1Osqdyjjp/E/HQ7dpEHsx6fC+g
NuL8CX5gYA9R5lKBDDXXx7DDFyvvQXmoMIkRaVMqo8AiTxU0GZZ2m+gfNiR10gaxuyC4KDlaYYcw
tm+knz5juQ+r4EGVLePowCV2rxRT1nZPwqC965v1uTCWO9dV99opf5VVGx9lkn/IrbW3hg/bnVuI
CMz4XBBJuVOkYUEahwCAe0g7F7O38aITZyXOAv4jT7ZTGhnTnQKU0fnmNJ6/E5bfRoMxjpFgRlIn
dR1tZuB9YYGcc2Y3iNx5ZQpXueQtzfXWTKo+mwNXM5UsHg0CJOmcRxmaRVQ24CMnf05uQxkf7aWY
Q8PKaJ0GaF2TvzxNxjYAstZbqgSBvOEbKy7+lEH8WGuyhFIDSyKygsEeDTh0rdq8eWm+8M5nHLxJ
9TdNM6KpOdJwzHzFCUigEa/iGoGFAoihX/eWvrQZGYRpMtdzkGJPKKsxQqoewxgzCqbscoMbmOjb
SxBOpDeOU9+Lk+EHp87kv8T02VzFxMmZlaGpzvVg28iE/RB6mS+iqqKhdMdA30uVvTJ1eS4H79lT
pH8YwMNQ4+eZto51PRGxIHLGzLah+uU78Hqudu/JN7GXW2t8gaNEe8tphqMZS6QxBGRAiy7KSs7p
2vLV3nfzfwgYy1kmm6KHfLUXsu6PVdrshiHARphvES1++rAbJpzXdvdoWFtO28S5b+fFtNN+8JuW
a9hN4yDfgjV7V16/ELJL5T642WuFGOeTGAdz1pLT7NQhlnZxpljdaS+hvsJatVk9pl1uTm4UFzye
oWmuSSSIBZCV/MSXRmgvYwaU1+I5sMslJDxMWrbL6wMvDpi3FkulBaevzTo+0JQcSkMHoSaxK3zs
rMnIBLJ1ZlwbgAm0Lxnp9oo3p39d8E+N5vA0jpi7JP6JQRaEHVLrr2lW2OpItJC+zIlQkOsqmx1M
SwKBroYtOxMvmuNZhzVaDEnLlRYc9wsRrfgaNMzOhbl5ZCF2NWJFo5lj9MTc0uhlm+FdERNonrHm
q3dYEG/AdEjmlCmgCCN9chHNeQOJCpJLRxap+Rtufp/gpteJB4xgRKoWPuFjVfn1Pp4sxsk0ZVme
W/uaY9B1yNQsXpPhN/ZGdBXL2Vdx/tEX8ksFEEEyq/wuNrmyGrZGgUkJX4UwI4shUyD6PQ2GJLHb
XZTvJgc9GQ9L1z5jwbZ2hppVmHvxXZu9b6Vr3mUZeFf1bbnqOrUDdhUm67tym4g4U7PzkuzVFMyL
Go6GMG43mplPnLi0jcM4ML4Z9IxYl6cnYo2/7BpKacx4JvR9qhiCSF9E94sL1l9T5gc8Ec19ylTP
y5jA1dNy4Ieczyb8uUwfAmviKRMMuCXmZ/T7qYHSoN5hhRK7ypEDg7iLsBR+jbFPLpI2nZhO8t6S
ppeTme56Qz3rkbFqLpP0BmE2xrWaZ821Mkw8jamI1pF6rsc2hsUJf4JqZszAyWheUPGuhi+G0OCQ
9v3ODzGZPDrtXEJGIcpXpFYWFoO6EOcnyF1lghNI3sUe44ne9t5l7QnMxAoYzoCNyYXaRee2S5lb
dpJ5B8Ba/kTelUTaI7+YCPGXD1gw6EV9Kt1FusfOty5obzY2xd4nzglr0yn6X6n77jBAsYvCxKnd
VudpyI9pEQyHYUluLQPzyMxgCs5VEo2W81xP7Y/Rqi5Kh1SGBMluEyGwsAxkuGrxp3YC0DQFR2k2
HCUpnbBzeh6kYHzMxv+fLPDDlnMxDebrVbc8iIpr03SyB5dwUbvMp1is90jozss80EgSoBnIf0eL
iW7leKQ3QcDyDJGTDirowBwMYdzgd/KKbjm0lnUkJp0zTvKyAzKsHH5biV72WLeTc9DTzIC6euB1
8I86tn4Gm9jaKOQnw7k5suwaP2TzlHYrbR85WKr6mMZ/PlL4HPMWjwsBYx/wCDe30681B/1Hmtpt
lE+EyKzUgecm4DFscdLNSn1uVoOpeRZRigy7Ns78sBqNq2o+51GfIZqcZC0CZvOcDKOPoD3ibR5X
M4Vz24RzUb8ZeAdZLsRToNL0GXpbdkEwaw+OVPiBUkbUZPbWtJnR/3ms/X1K9OfJnMNAaJAldfJI
em/YoU/KcnyzG9hmlsqPrqf+4O03orjFvp0jvhD2bMuDTW5vSXINWtC5eYH3RpWVi+x9iQOsAnwD
ijqiMaTYK+lRmTlfkK4Is8Xjl9cbULf8m/a9/qRtcZpb79yl/rmwhn2ctl+TMm99JepHj1kOYLj3
pcuCvTORK6hy/9xMgCJyvDxWXd1bzTDu0emubC+doUlUXI24+fMFr1FnY2TRNlTbyRyzHaZNTVJ5
B17DxEmCCym3owVN6YRD8jDNLk69yd8NKclRCELIF1tCIfNNFHgnrDSYCC0Lpm/QM5CucMVPHqjc
TlAqbSBkz/9lvPtugeA1z/4pcMs1ZK4WrykR+ERlUcqssCODd8jKgkBXvHxSw5ALSEQeNln6DqUG
L8dSEOOqaPEkHzztq60T/zGn6SVJyHGa1vJGEASHppEYjCwe02xYdyNA611uYMeaS6w5OfkTOuDh
biEhQvocV6ENguSGL4XXY1gvSeqJ/YzHEOoE7+Xmfb2VGme3JcvkrjKzK3kpBfIN0nOnSIEmjP3M
tfBgE1UVlhh7OhZuep9oGEi2XauozHoXd0jHCBsrXdvD2pqJdblm7OxUg53KBJX7HGPvsUdod3aV
/Boq420wfhllkly0dw4GojNgIAVTvT6srAFyB3wc0q+AtCvXucg+ITdVN6+MhPS16fyAOlLEhw3P
y+3reVExHavGM47CDX4FyfwtdHJjLDkdlCuPkw7KsyJ9il+xgjou8GC0rr/emzZKuhj6B+S6Y4Wl
ojzGfDkPPbDGRCygb9syP/ZRmvTFuR+7f0nj37q6GUPXsPNwCwsPRnzy+vjFVHMcBkse1VALFiN2
wqxz3g2R4vseq0eHzUA7p5F4BdeVYgMPblycVqd4ryvoL1kQk53u7DqyjekYJPrgBfX0YBPp4aHN
79ZsZ6VDgV2So5bIor0TEk9wrmVHZyA53spSn3zwQwfDwqnrdLTf3lXNnByx4PKXSW9eCsM++jgM
BmoyS2KXz23N6Zh1age0iJFagM9j2IZrvtf9ZcwPNQR3wgNoyTB1gQhl/FE5J+2p6IvmmKnrYlhb
QSysKHYtzhK3vtizA1qApEY3J+eZ8bcwm27XeTbn3sAvjWzenhBYRrDVx086qY/aOLulXx2Gvp52
dtX9ZE7dhyn2tDP2DyC/2vxxJERAb6oB4XX5zUUdDvPR4FzG0VwkvNmIv0Bs7Wo/ecuHMZVzGOOi
9Mb6QWAfP6bZ+opjxQ/x7CsiR9ll2H4LgUovMo29a24jFlcVqDHr7yCc19KExxSXfF4w6e92NvzJ
W27DWZ6sVs8nq4x/tjq7a4efoiI5pP+Pk9Qm6RlF/tYLoEJCuBC2WR0cP3tehyY+mbNBKVfzOwDH
YLYMJavYvXhLwkStmejY5MuSztW+tOEJLwRMc/GDFvdbt8k5oz9wsVwjB1r3XnltF2zOfnkr6imH
RTbc+HXWV7+q4Eea/JYs+0vQIe/dwD8z9QWUjMfeLJNny6OenbpiJ/v5yw/WHz/WxzzV6w4zvIup
H+TOWFOBE5+aabXIjlnUg6nBnaV7HF2ucCgKF4tLYv1dTOIkbQBzyygvo0URPmftecp9WGoNb1kX
v4meEPgwI5aLO+gnWQReeNoNngWEE78Z/pNn+JxdlAzNg1IWcQ5TnWrX4wruGPsZn1YJR6lCpoym
lG9Zec4/PS/8f5lshI5EYDJnb4kCQN8UPXC/y0UN56lsxt3SGM+jDOarQ1ub9ON0qHC0xGW1noGe
fDOzWkNvxtytPaaEchEfZD0eimzkKO1sriLI1+XEnD0Znjqss6fYt2957d4n5CcfCqvDzWLgTOfA
2PmvnIYBw2mPC2clv+XnndjniQSY5kAkn+Y3oH24ofoKtxuEnBAuhhuuC10xI6H82oGk3puj/l5U
Vx/dybyXg0PMsBkO5pRMjz0V/kM7vcrEYdaYideZBwrkWEZywdJ/R8+/F7Z87DvmnffrOOiLJQi4
F0ktb7gbOUHj+Rmrx5s/1H/hzMzokpwpI8dZPJ2EsYIwdLoXIJEzoRX/LygLqoLiTZCF3SF//6KM
2cgKVA6O8lUEPpkwQuChwmtvu+D987xldhjEPYy4NevUiI++bX39zzgywdNirM9sgEGxUR66gi+1
XLFaesvD6AgvkkTO8HEWF8sguWeSNwBeAlHBTI7ratNZbUb2xaZ3FU5/0WbVXBJYykfIFyqUHqHE
zmKLBHXbixsHwy7ugWDUlth3Mv+UFjyosVHlPktfxWxbp2SwXsy6DBNZxpFn6XI/FPml55QAedhf
lNFsgzdyAaW4B9vnNXycCqeV0QS3lIzAbu48eUhZ3kC2R9jDU5uu8m5Y3EPj0zgmGykAreCuTbsh
XPnOUY/AgXwnKk4PSXZdTGXuU1+cXCWyyJJesbedOdtX25fiEjcOkaG2w5oaHlOVpvyusbbmzU7N
zZ3RYEsd3IcMgOfOyL33fIEJmnnS4KJUyyFhJ1Foe0AmCVTvKyqug6oWimLrRrCJ7Kf5K4CGEi5I
Nrhgy3BqXbqDLLjRi5x7voGDK5KTzz+rAy0rXj2EfKCROKDt3w3zVimK5DLiKlGtbYROh6F+5b4L
TTq8yaAoKXQcFbg3N2zox6pr4gIwTU/+BAgxic/aPwjHPokAfLLb//RiuLONYpsuzLRvxM9tr7wv
lukOH9a5mPR9OW+nvr0iFA8E3acs/gBiZYRpHC+QU/FIbzH+bBHXwt0IQOPd2hM0hoJ0GQs+MgER
hdwZmuz8wF0Sg4Jxhf8vr5kMpdjebRq9XW0gupR2cMRMlUQBmxkaJ5iuvdQrjoiMsWO+Qr4DLtn2
5on2/m1c7+kXT71fCgxuJDWNyXtyU33pOa6YbYqSuHD7gKmf88igEvaYQ+4dksadEh1ZFrZjBIof
LeYyF6qDr1fJ58HHjxwU1Z88NzW+oJxYSS5fqqfM4nHC3oFFlQizMJ7qyndOgY2FpIr9zymBsbXF
0eOlm/c0iX1UEdxfmUxdZ5UfCBzzPQXul+OcZ2v87Y/qVFXjm0sbQqWWXnBhnr0SC8S6DdvKGdMC
b+zMFZ9LkDbSqukOre+SRoreJF2HD/Qi4pDGAv5Gw9PpDtlmIpxsn65Y//ExaHF7uHtncNBHeZZo
tMJYFGYE3WPaKxeqoPDuhHCYqTr5A89rEOEKrt3RZXY8msdeZB9Lr34WdyjJQxTfZZy+w8AdL47v
/AjbuwjkN53JjzzIKSJXkl29wIiigyCONMF+Ws/YOdjjcC2LdQ3L9Oo3gwZW197jttmyzxXxN5cl
NSXur5Dx3tUYkxQlL3/2Eg3cak0uVo5eiE1pesDfuQPNCvG76HAoYU20NfUJTE6CIdJ+Hr0Eug6d
XNM6uDsk+bxMGTHBg5h63I6mpMgYdMDt0IxQeGQQJiCHkvliLeSrJ9oMlxYHQIdnQA0V9ZZvXod8
JOWy+O7G9Do7a3p1puCpqLW82MH8N380i6r6sCiqXPVsIUdFTWew0EWROhogBckyP49L/MueORnI
wZ1FlS+7xGchQGBAJ+2TZiXmmDOC6d8TmT25wQh0xScN6jguq2rQm7noyutEJhKVr+bWKqpL7AS/
x5V/Zx3/Gm3/y4TreRHYudH2Wrm9nq769rzqZRLrH3u0Sng//E5KdRnVr9a9GRYU8aUVDCIxTC5U
+EQjf3SRuvtEmB8NxI26EDOPPBsvkoFnj0SiZU5iN2oQVzxUNw+pVbBLaO95BUCzLCf+Dj/phMt8
F4u5JxYHoj7oaHj9Tz5Od+TLZxRXH+uYQt1KcNXb8mzl7vfmD1Z4vQwh0f7GlBQyXglqhPk6MKcO
LenfpA2pxGh5mrEs/F2hcm5LiByyDFyccvnOkxU7W2s9y8S1Q7sZf9pyY/iSvwnx/x3nCsOzXtuj
nAzGpZhC2J/i8F/Mqr12xKtarbvEy69DU0hKvOB7gVg2YQQ9MkakVGRZUJpzCHjKmJ+KrjMvvOUl
PFn7w0deuA8W7wYZQoMQcsd9ELDBBWkQM117KUdctIOLI7yunsp8/tRd+9tFoxe/yA5ByZmPOJ+q
E9l5tlM9TmJIOali6PXZW1IioxZkriw+BBr4RwJwTHn+HyaLn4kGOAMq8y13f02DQ/lupNO+cNJb
OaRP/Wi1+8kkeRgE1V0F5ddAzt0NrKYJKfJ4W2fzT9f8ixUs22RgVlAahH2mKRod9ZaNNbmbObch
3H2OCljSahpRUvaI05ad74gPJ0gX8qkZjO8Wvb60TRnKKiU2cBzEelsm41kRx9Bx/d7b8H2mMQdM
5SaRlpJkYJecG4uEezVzOVRYo8tuo1FXMzYpyiy7cMsNO23x7VzQmF8LPmUxLt6hzyA9aNX/LrVD
/+AFULPgWc6lvMzAYa7LHF+4TjkZZubDeZrmh5wk19K9k8KU4BUob6WZPgky0k6en+Nq+34dHIG1
q+8RKNadv5ZFZGLtJx92l1vi2SxLrgqOk52DeKTxWWSj8+S/6FqS/dfiy8c/N8vlt5Mt15JDB2Tm
0bE5uaog4ff/MrcwJFbrsZDzCZP5raQStUY4AEg3de74OJPb+15FaZD8286ftf0parnvZqCauFL9
HbrL2ZEdRqaGZAAJ1Nz844r1dTY6nC6s8ND84xDI2fepa4bTPT6eg4MtQEA2ehmqfgmnLJkA2d0X
6jSTcdnh+URtLH8Kn6wzesItHcw4pNMsbqnPjzoPJ78pjQdv9T/jiUQ6njwS6b3VnzLuDxM15QWr
SbSirB0tKNwuv3lhLSqKhzw4L7hkbbLlCmbOwa675Xms0aeYUJ9ahN+QLC/KwLXv/Oo6UavrbGVf
h7U8Zoz/5mBoz7lRvrEzw3v2K/u5c5IE1OLw2CKSX4qUmMRY9tVReet9UCoPYd37NA09kmqSx85R
d1VlVeCoGIhMffY5k9Ju4T44VBhGAaWzBAftGMtr503WO6g6hN1pjIkW5rt+NE5gZ17idltT0jkP
rBQg7GPat9EeH3U/ulj/+/3Qt5C2yiA7Jp8o/uSh6hgNkVnDmOs/ym5/2LLAGpseY088v/tdH/mN
9Q877SHwKz5/K4GnjOo+Ae8OZC/D3JDL26pxWfbNXQ5pa18k+vfqx7fVmylURPNgZvj1GylRPJna
dTY8QGkuJx/zz26o9QMuDGhvoC8aWU171iXEm2T6qqtAPTYwIVhE47Jfh2iVAbzIRtB9bjHFj1kN
8sTkDc2vCU0bA1g32LI3TtQrdnGoNI6YjdpEU5jxwQUtYA51iy+56rfxqgXFxEmYOmENE18LIw85
lv8EDiKxsKNF72zYGepoGJi4Souaqik+xBkjeLLPR8+JVp/UbjkVSM08rxPTrj8vpmsTuM2p5WpM
SVXR7odqVWHTpFttZAfckzqaBSXlzPUWcRk94p8r+J3V1mc23rwx2TtqLJ+acq5CS/N3Ewa/VoFH
yvHVHZS152IUHbzBhIt7wJk6tgCb8gFdUoqfaqy/AmMxwYOsO1XUuOSyvL3Z5TTRUtlvsTG4SDOZ
f7LLFHiBmtbQcs2/VksYCvYLGzaSGgOkp/sHaYDBXVN8d6X094Ecqdj6ft4jIYNuaoYI7lzBp2xc
JrTr3E5ny8m/Aup3WcLXkoHGyEPPNqVfEyhoNJh2mzJk7ybSOr5RNdALAgXtSg8MgvF3IQvaZHKM
+s6qj5Tbt9ZJ/7e5lwcnq+9KfotnO7VOgwMeswv4SbirRCTiTU4oOQNz46RqaZ+In0Xj6OGNijHx
+f459eNXIBTvTtLeZNcgAZvZA/OzcByT8nlwjPuy4zTp9HzhzCf4MkkCKJ7/Vbmzc3Pt6q621UPJ
d7pPJQ5gMh0fuNEp7mM7jANxtp3kvoTZcnBEf6O9TM8pGybc0XA+Z8kT3I0mFzLIrjYvvnh3PCAg
XCmztJ7wF3zbNYkV6VQPio9FEmGfmmZ3qcaVN9y9BYqVRq6oeMB/J3OJSmUxIojT7C/hIFZbtCkH
05ygFsj0BZ8GufBA8ZiN+CjxXXDzeBDYCEjADWdZQKDh1z8zrngPBgJ7RPrKnbfi/XVQH6NWgmVR
wOHCpkKsJaFb7mKmSXTIlEnc0kVodbismETj+F7bk5TWzex1/1Qq9S946tRDwA6BKqW/MPLsN+/C
tJu89AU4TRyuvcuiSOdJOIL+hWfUkoUfGubCxTUZ75Pvp1GvEUMTpgc2WRq6hxqv7dC7T5Qhcq7Y
PefkH+QnEDMDyrPFggpYVt6DG5gfzBKDPRygm1Wkz6OTjWRDWD7Ymmt2qRbjjMS43CaC/jStRH8M
Nqc8BkF78rX47ALOiW4zN8PK9OETqScDBfsxBem4GVyhwvAqwQ/5Sef19xDjJJl96zfuqvHGaiCK
u6T6mkZoiasmgcBIB14euNINoR1pfr3J2v5dAz+FBzrdUgHMhwllmKrG+gh4Mnq7+KU6GtE0mNsI
qxnQsNQuOH/J6fiM5L3RiGaMeJ0wmEdXqQ4xgn1aNUhcpIo+u7j+Q59uSLoGgxiubmAI7XdlUIpl
dtuGsKWbfT3VSHpKL4fYrYD4E/VCjopvJnfXOuV7L0UZwN8eFaRhr9CpXgO7j/c5GBdwXHJHW6Sp
urCfwo6J7IzG02vdAzAaUiLGuWit7Ah0+KWLBePtao53BsSUvKH33Pgo4AwwlCpzebUyKXd8vrJw
W1h5f0kAvlaKSpZKpyZRR3ViV5Al18B46V2q7H4Se9aLoOF2BTizzARaXKLngRItL2wm6giJMgMv
BvGGPRZo3uzuNThpZvCq3uNPQeSA5DJ897ga53Gq0UcorJpWp/u8BEHVDsjubmygG/ndwKSyOMdg
QY6mZqruHBlhcqpkm2nUSl+WdlyPbgbbuFfmiavQYcuO0eF1tu3kujhP41DOp67LuXKqnjWewwr7
OajW48qGotCET3/AELkeZNBfik7Io5aiR59vTmKu/motYA+xX2yX2A1175hAXWVZqbFU+E+NIAdH
hM3GKjZnhI3yqDKa66pq/gZl6hCVm1y0IQxFuHXRk20c0wirvVz6w7DNHnMV2TGLONFOeD431rtL
P5fgRIht+T7n8RA2+BFwpm/pPNanRCL/B/V8vsjV3uZ7f2L2ZYS6BrPGiCecB0fC8lmegoF1DNNV
Aa2gBMZAkLrPxC3/TTErsPpEXsCvVmsGXqwQA/QJfAhD2dKuF0n54FfeN4Yefaji91Sw80OMxCua
HMQ9ZsVDO56Hrvcvg4lkzBbEiQFdAExFbeZ9mWwMLXVugU0tHVWRVpQ3I69kJtD/y5zZMwSfcNTp
rtkG5ODQ2fnBdpaSMFHfLn+CWoLjKpY7sRUlxaxvRCX+rmQS2MRA5aXwjS0M+OkqBUt48/ZqnBub
Jy1Q/O7Xab0suVNR2W7MJggIfRt/pSuLN7CczgzKMCoznM3L5U8S6/fJG1hoEJQnlgeM+zqbBFhX
Y9ybWmPoLqyRTTzkqJjkjYSXnzobDJOR15fVAQAGbh/PyIRRp8kIL0+sQEh1eeA5OkyL2++ZDiW7
xOrfFbdB5GOO3mnsy0/lXU1Iwm5enBUBOE80Ogf6suYpyEG4sVKAyTMpcYBfH0nJlLNosK76a3bC
Nu1cmgrnTGKO5DrHr4DJDRiwfOHp7MpzkFBXYdOPliAdds3csKPNRNN+JkXVE4R80424wbG+2SOw
uQY/WdI8LD68LMJnP2hW7X4F8BXVm3M4ZwEbhvHvsrNNbvqZJQoNShGOj5axCIsRKF18pudZvvDl
5LQQSn2YrtORm+XGB9LqGIg0gwPsiA5/uLImeL9Mv2QRDzva4WHvax7xjBTEGX/ExTtWq0E5lsDI
69n4gYbvP/du92zJFBYVQYuRu3UPTKpHCfQ4pw4t2626rAvughqB0sVbpZLmaR4aBlQSpYdOAYWl
zh7Z7rccJOM+1skxFbSYQpJZTvataMAibKxqg5DHvln2Cb4JMK3srer2/5uPsyynwrXlnemKA+w9
lpasWbIPUr5mjH7H1DOfphQH+8A1x02yXCUHkKzbaz6uUCQsNsWMhXdxlNMw7SieW9NxWcq8fqVm
tRxVBcY/L29Kz849HkO7YlPKXBgv8xjMN+aoZ3yVQzi67M8dYHmHXbberSZAX646YKgcfAvriaF+
z/uekGhuD9ekpnzAUbGNKbe1IJKEbk9/5ZWCp2J7hWyJoiZAyMAgSf8EpfcrnntWkMQgeR3iwUZS
vJDx+1mIKe5qcqGwdhtvF4+4SDb6bmzOv3Fp/RWi+7KJuBLRs7gq846pjlV/GZi+tK0s8jsNzkDn
X2/lQ6RrsyeRWzyB9YXKw0OUc9+j5Nt3nv6pbURUSl5YEQPEmbJuF3j6bJ/WLpyqVQUKneYyObp+
iNn3Gbo+X35Wn4qlfF6I2+dEcYs5+6PtXnJHpa9Njy+UenXHuTFFljtdWkeBjOpj6Ef3xmRT9rpw
uYhmH8zMtUFWGmuYmKm8zsZE1QYDje3a5m+n1BET3ClM60CzHgJhOXaxy7n5LuA0DusGqDNbULh5
3ebNbOnfq9J5GbuRvXiEkzFnMo61WIGay20dwNhdkpJdSE11PxHrQqYcmqMS3r43wbfLnO/Al8qE
LA29pIE9kRlPXcq3yQgajahJvKNy+2trkvbXfMgo9uc1YjjA7RvkPY4Iprqo9gkEZPvMMHckKbDk
15Hbb7Ix08XDuOH7TFJ0mviiZuMNCouxNyghI8c2bGIUX9Ms7wMHjV9V1sl0p2Q/uUh79lyxqcdO
3qoaXqh7ceK6OU5zin9oNEo8dM1e+CtL4thFN7p62nc+fytNHVo/y7wfM/Y0+D5mz8H6dNvi4uAB
xvr1dzEMsF+lPhqVHV8aijfPPdjJsXWHF6Tb6t2U6Mi4LHs/6c89NDPMjgfTh6SRFu47TwAko3z9
DlL96CXjd+uBAioMQ7FY5Npw7t7RnAk7KozZO+GSITvgzHfZRmIUii7RZFAnbVD/ZVm+z6l74adg
Uu7bDu5LptBDfvO7JqQmmCKmJuAxmK/JDaDkM2zxR8TxojrFSfYnW6cd0qgNIXKhOs9kC+nFopZp
2JXnBed0RvgECrebKhXgHKXPIHVbS9ALrd4XW7MwZhmlKrMkt9P9vu6wJ3s+gTaiVU8mFrNVLe3Z
W5oTm0D0SfoLx4ehL4N1P5EXYbFUtQ21vK+8IzHWwpcLGfLSS5fGH7JnI8mYyBBrvYPZ8YVAOl9V
91ygOztsxjsM7GAJUcxOiSRGJsjZU6Yk+PzcLICwBalHgcAs/UevMe+WVvNsS7u9gU/aL85dXKyP
bcHS1NWF4tJ19NXYGcZ9k6hLr6xxJ9blbUv87CdqNC5cM+8P02aVSL0vMBR8C2q6zOjeRytuHZpK
Ez5zw5x2IN9sLnYXzm2f7+GTkpj4hOf9UtRiOjoSu7dYesJPAPsH7vSMbuzoSVAPmGvZsVzGd9uY
1atBcmEXWVfKbr1dZzUkjtdmm0Y6AcgamXUR5d8TRBYkHyRoRg/pNQZjdl/h2jtZE4Y+p/jDGjRK
UvDwAA3ibKco43am7a0MoYY1sgntacbHxD/YFVEZJ9FNT2Xg/Wx/UGSZZo/l+I9tVADJat+8KHP+
Fay4Q9Y0iYYqt44rMPywybEy8X5Hfs6lwS4bWVv/sNKux0prDDPeVyYpEdCrK9aesFErsFmP7m6u
IBbH3KOPs0xjJpIVW3jrGT260Gq69Wi56fTBRqJ+O29YUbUYOyOWt75eWNxZEvTI24GnoIRo27O+
IK35OXwGGeDhhcHgc10g1xCjwvYUG79SrSHStfRfia5gYDZ0qqxrPkwmb0vaJHeF3xeHWdqvcYrD
dU3Ah4LGhEJBZMsfTAttwTnklM3Ul/19k0Dgx+kRc+NfwHJcbd99STpjX63u/TIwHIizdmSmPZ4V
5tIT3g9+uNKEG7DRS1pSvxTOHi7K4juVx8IkQzNo+2A7NvbaVQOUrk6zH4xhTg4fJp0hDoYHyKya
jKOVDa9u3HBQtP+xdx67sWtpln6VQo6bF3SbZlCTYHinkJfOhJA5oneb3HRPXx9vVhUybwMJ5LCB
npzBcZIYJPdv1vpWCooJ0E0SqQEPLLsJ6nJeEM3ah+t2mgxl7t1G4IwFJGlRgK5i6YMwYhc1+ma+
lX33KEZ8cBP6f6xjJG16OAOgDcHW7vtXNFj7iAZubkEJOpNkbkuiUc2y9isrHZguZvQCb1jeh/x0
Aiy7xhQZf72+eHr8DzPUAWFrPYeAUbRHMBybqWQ/2SO1IJcLtIEbnbl970uRmfTxDvGX2IqqoTT3
8CqxUjj5V+gzi1yge4F0nOZCOYsUIsUgAeYBAHDKdgZwOn/Vi7bhbK87pNYNG5mv1H2w++JX1+Xm
TkQlm3ztXvEJrpF9zgHNy7TmWTcdj4BSOlsXOoNPUO4m8guQwE6IcgRkioWGTLpEkfb1VRV9jR1E
i3GCJrzL3WjrOxUY/iJ/4BDLNzXG5ymqD85cH2NgXt2YvknTwF/seRxlDV4ri9EudAodcFLevXQJ
TQnKiImzZNxWbE0qhYisFua9YVdYEPoXk6X3q0Iz5frqYk2sUJdCmtG786oWeQAw9dFXZ7tvXYQb
prlnX1Fgg9Yh9OvsXgaLE85p3ukzvvW8rg8NCPdUN5/DkiU0+cIZEpR57SvFJjpGZcAhQkVgE4vg
FbMTtH417YcI+eCoIyumgTwPNZsodnfaEU8bMSDCfyw1oHl1c6CvM/iWhm8EzwjCMDNOHkNTRkIl
CHtzMnG3wNIeLHGrNRzFLsPdyXyy0M+sjHY0rm5HZbgYdqiqZInoEYr7tEh8AHXdJMrjwMx5lhwm
HoXgzQSRdB+lw68uk7xLLRRc6HxhYql1aIF6SuvGPIymYAoQWryoyvZRL9WrFF9ZHDO+iEgsr/IP
4vaWuQWOyaw9J74vj4k+MsaKpotBajQ5aeewirMNncJn4dXcPkDtnHbMICuR4YJBrQiqjFnNnHFs
VmBx1pmJKjwzeBWQ5fKuetSyIZJ4B6Af75JfFRyNIMNpgHoPwW03T9BZPFI3cIimTrO2mPhv6848
yflZWRhKtDCWjKKvQ0fSNE6Pq6Hj61el9zsdVLzzTNroeUYGE5t+vgYOenKGJUm8wsJjVd8aZmIa
PgJVBQNDprmzuRa5TOhV7QnWTHg3WVa9ZzUkZPtCtWTueQeG7BIR13M8W5Jgg9CoCfhwcnr1ZBNH
SDLBqDyZavEbWSOrssGsCdPovxhiiQ14DISVWK2bSn6w/yYUx/8AbebcD+QGgFQZOEoY7SqVfc5a
iJxEi9/FeI+X2jww/MYWw2HLkXLiDqvvGJ6+OPDZTDjYide8J0WTPWaOT8ABz9iuzViKGq/RgAUr
TGiTQm9r1sBpyUeQcA3Qj/sTW4+wHcYLjUNM25okzgV/ohf4RdHsRvIt14KDOwRA2zBlWFfwPTJE
4uPQcldnbrkRzCnX3ezHe/qzcuvTDDFVJzWHGJGrVlCQGTr2c99rljQ1K9k11qjob9wlc4x1nNG3
Jg88ESm5w9UtBybIM9J3XCPjrl1GHP7cFdtossSa/oS7KjcR9tkAX0virlaj27prWmESdMSnk9vO
RgP4sxpilmSNj//KEHp3KEHNJRmT88y26RUbQTMKiwfZAoOwZv4OpUVkCokUvubrO6PL7+w8a1gK
6vIyD8conmZOUrw+U7gp4nYHy53nwyNnxRnKej+zEi80MzpZI74lomcIp5gqpEmf4HCsXauIOvNE
m4LiBc9v14yTLaO8RmHFeiJDJ6XcczVa1clKWeL2IayEqNn1Bc19vCRHmb70D8Mwbdlr8jSNkEBA
If9gPS53vRLZWRAhcrK5VYfEveuk+9qYbr1pHGKWVLR0di03TpqmL2G05LOMIJYGRiEgWlad0mpM
Nxa22DJmmgmrp6tFYLaqOVl3BgOmYDH+DKSU7+UyU7IrEqO9GUVC8S24SYVHAkRp+LR9d9Nk5LdI
wxdA1FFXEKZrktHm6gOxKrAnyOq5+n7srHgVsC1RL4Yjb2Out8fIxTEA8O3LTjCVpKH7GGrNHgZC
utEHbPT+7JPjEmrYNJbccttDnjvp4lvn9B4GJgVTw/FiQ3TYxBqgClguxcX9tgnakZ0zBjkrmB3l
eDXb0ENxblS+OoY2IsN8ahavBUJeXT/7DatYmjjoHiZQLSeTR6J5jhkEgQ0y0SV6NWOsroZi1Yjx
3fJyvEQNc9W4QsXeTaOxz4UG8aL0j6X2rWvgici6NY5u1pcPA8HCREdRzmdkknZ+f1OWn+/LKYdL
nP4qWLo+6fNB5u49eABtHWZOkGrDIQ35iMG0EQ+LSg4vDNt+pI77Lh00jq6eWhFU4jnq2QeW/gi6
uddZ5qtpA0RkoUM0zckg8YHFKudV25EthcVs74flNs6KPSOR7gxYyNubU/gVpU6AXoqlqjV+Rw0c
xhJ2Bz00anFnXNTtElW97kblNqvaK0E7gqVY31+kyMHr5mxtiCLmB230i2mM5Gq4z5FMbjV4k0Bn
ShV0DfEL4O4YH6vq1iTFxe48VAFOmaJiIAaweixSfVpPjnZykIph4qKGGpE1jNKPz/RoVKhRA7Gl
tolB0Csc9/zf/9/U/Kc1+mmqf//n377whHcs4n9HSVX+7b/9zotH2TT+lal59ZtoelX89R/8/tPU
7PyB/9hzfMckdhRu6f9Yms0/hG0bju/r5uKqxajzv5ZmYfwhdGGjYhWepet0xH/7D7rlLv7Pv+F2
Zt/oktOjm6bt6L7971iacU3XfzeuLz+Uq+s+S2xh+8L0SPCClc6ff308JGXU4sv+PzpmhbwhEJFg
DJscqNi9Zq3gVs6fQqs6+qn9KHIUR+0oDv9wff7bG/8fnDQ3lNsd/5fFT/B/f2V4X6a9+LPpV/75
KxN7CNWMmcQqGewhYFzxlGrpE3ydnTH/1BYTqKI7i5xlU2Uz0rNe9X76UPYMJJYqwz8WUKdJMXSN
/uhbw821hrtTe/NUdPHaqzLZ2jYgExQVOJWD1dLSYDe7sdp7/9c/CC/sv15EAww+yjXLcAQjJUvw
Of7jRVRTFDp6GJqr2SaCwzDIkGEEHihnhiEtDQSA/mdP1GrQur2PHXM+tE6p7Vp29DRNn4PprWwe
4cBBYBEEbh5hi8HzCOFhYVWOP32nSIQNa4P/FxkobOmLNuPxwzpKQjye3Tp0P6IwZktYkO5u5afE
cn5HvsVvkNeOF5y5r/TbtdVkydYbc2rmzhfIQodfvR9j4Eo3dEUfHH1IgGUG0LMwz5rbU/r/WG+i
vB/08suGK5/E0udkFOigUJFTNfANd50KA2ARtJPuqtf8H4onij9SLVQ43OANnmZlE/rOmvfOTtWd
aj/HDhnNlBsYKts8DyiHoCe5jx5FKvLmCo+V/8PjdmgIxdmVEaDwrPFf/V6+N2xhmWclt+EB3WxQ
tMCEwpo9zOw1x1ZXQ9D2+QWzWtBRFK1ErZ90aAPItqifsmLI79KWPDSvt1YdL4JAx6vKbU9YBd5F
kigzYOZyGK7WWDJfiXDeMjuQNVsNH7npNleMUOzM3qnZo2YNe2Tn+Ky4GAd43Rhhm+RMGoe299ks
XiMzQzqZhNPOLuwZJixzhppjqGHPsMmY0pTmDLZpmoF9MrxvHAMfR5q/TWqI17XNfk7IiUV/Mz/V
yadoiH3xrejRb0LCnhjmY9E3bxlBq3rLRl5GIdgQO10JyPuwUa6mtHZapTMCZDZS+VjWpaM/Jqqr
Vy5IjQMBEPO03eKLJja1IEN+9nDoR7F/siAec408RFGsWTBF13tKCEVcOLm/ky+2uo1aomIJCNsL
/1uwgLTKhVbMkufez6szu0gkxN47YSC/QsFEprfrjUhb/FxiguL2U6M0XYul/eod41DJ6t5eEKhu
vdMWkqmWWVeGGSjHyplvoMtvahwPyPJI/LXiK8kAx8JKDiIMMSWOeGac5rEuFoc0zlFsP9NPA27V
RWi3mnSWKe5dHpJDwSRv1Y74ftYo76aVH4UUmr1L4a5otI2RYGTWoySZ9oxHIUemLfqDqHEuU0HJ
7E5VhBxAEbpsm8dwms+9pjmrBMzOVuom7pep30ehvu3Ksb+NOGeAsHjCOHpSvWdeylqhHVn6pfFr
YiQzGJn8Q7S2jUMNOU9RnG2D+NzJ1d/A3pGmXSKxH9qDXfV0d4uk3yzB0VjVW2W4d6PrkA4hvGaT
L6VNkcfIdkbxVWaqDJwGG7Xulu+5bq1t5zSTxU4JhFAOs4/PdhpCOPnDqdec3QqIWDxqxp4TCmkp
EvqyBRo/FFi5mxwONEFFCAPlIwK9TU8SG8o/ilpR4eaCwL3Cdk1aGd6I1fJ0ZGPFTMuw+lVVAQfH
6eycLZrIlbEU7LpkAUKU+qmt3KuyEPo4U/kYF+HRLcOfOaKMHm3jO8c1GxQ5Cuk+BsaoElIom17u
LMBa2xFELortnstHhzwDh13TXSF1ZsRYmLwVicFc02eHKPSTx6jCRGJhrg1LWQeNRvAueD9Xnx5b
rQBh1E8bi+hJ7owZ8BsIdAP1m+7Z3aFGBjFUgHuc2qJ4CLt1W9XIXbzPzEAy76SG87qYbMZvMGu/
ao3OTRYdBqSiYz7dqjuUzZ+WFb6HElmOvtgsIxG269EBm2gfYXe/Wl3JYDnVSSXS7kXSfzKpNx8c
x/ug0BxIyn0m+avZFK7HikvrTAKfnC1y+GepOWze+xKLsnPB5dnRbNMP2zg6CLpx7Xnt+QDjyTLd
WosWvK7RzoWV2wGDiDFazbBCZ4XpEmPs7Br32VS9CrdiUi89Y+eXh6k6ya5Hixzbp+bZqLm5UF4P
hv9SWB6f7VR9jMli/a0lNiUWxwVfB20gBLaO/FfEThB/DO+5VgVhyAIWkBM7DHiNF5VjyQ4JTwVr
0RjbUKQ7qM9TkFn1UXqC7lQfHzBVUjJjMRkzqg/ZTfu8Cvd9Xr9LwHltXWlneSrnMNwaMW33gLHT
TZuf1srvmokuZolZcNkHwmguHpqqOCDOf0fCb+2FqgW+M3SWJerxzNN+hsR/S3lrECQxP5b9HB7g
yFk79swzkgkK6NZkmNcuuiCeQ28OK4iSNRZu3cSQpt7hxbwrDPSBF1O/a6C6VSfRlmYIUeyG7ZoF
PsNvYaJU/a+qqMaDP8b3JhqW3ewl5wkz/0af4Tl4w1EWF43MsUCqdIRZmbyOOuOIGG/Ouh7CbYpH
xc0Az/QMEvUBBCHaVzZHGEtjzfpMII8QC3mSrkLkzFnsPXFUBmifYGH1h3JRabQ4uI0i9QKvhn5a
ADf3y8HdRdKmZfIs5mBVYDeec2+3uB7IGwYHAFp8zWI+3iJBJ1ugTXk42+kI8YAYiMVbXbnEwlnV
TYz9wqM0yq3lNESANOEDaQSfXewnazjqrHY9960d3Ufo/DHZ0sheR8TZ/Qv1Gj8LudfCJpyCIeja
HHJ/OzftuvD6azhE0aGpxvuqK1gAFdVzvGxSu+krM935kEvOe862qwJfeklGCDpyyLByxAeViDcj
cz+M9Fz1endp4O1EunGTI+8V4r6vc9WGgQ89eZEAfUVkiRy55sHQYFJqLRVezSI9ay2kBsaE29g2
8q1VEnPLup8dAf5pTcsiTKUcFt5QEODGXDZo07i79NHONHdkJF8bT8nHZGSSqqPVKYylcDGzhgAp
lrDTbI+7MkdwJmpq3Hi6gLioGF1jlWaEw0DliV3qoyZrj+lN/QJRG1c6+zs97l5cRbw61O/PwUUn
WreAycVd0bvBMHZfhkuKZ2QyvY6IP42ZnQdWVv4SI4QJlRAsPAx+zhgJmZLe1w8NflmH1flGZklI
f/3hKURqiBVI6D4Q3UqmgJ2XQbrojr0hexBi2NTjxKTFTK7LN8MGcxe3qDSF/tIL8w4YzCuhddO+
wURxg01CKTN7HsGhOPZdzzK3w4B0cqojYLNS7VqHc0y3HpPKm08tgVu7KW6fW4t1IHrAvZ/1yS6f
4gx8n3eAtzmNtdrCHC7XO+w/UIzhqa9q6UeoGbK3ccicR8kMA2/2Wght2NajFI+2gaE4GVPzwpvk
MWUDixofN4yqhwPAHWdLsf3a5rrayrnjXDCaJ6aM9V7VY3pxigr0GEj3k+l/Vx6yUGbt0J8G9nwJ
Um/8FcraSL6bVbuOkY1RNdp7vR2QQHoonokgdw2L1atVklnfmd8m5o3nKfxpe5KPyoq9LoGMTD46
Ht45YiUp1HFmb6p1Trm2JcmseAQPQ5fX6ycqXuOJ4/pg9gm3GuuZM3A+ok+AQCvb0l5dh4RP127f
bBu2GUQDRkOOknsuWUh2jyPXjPFPcUpqKFFRWkbWVz0SXpxrKAf98h0aP1rK8bWLU/+K48raGHw1
8jk/STAAZkNiGvsif18SqoQynkwxIqB+gzTobnnmN+iWnYuWmfecd/Nb0zLwnRmrinoZZ/i+FXgR
+QsO652i0sfdCDfhRLwUz5UeE3ZctfsyHAf8/8RyKAN4HxUbRqXmQyf8gw5PwW9A3YMSaXg0RvdS
g7zcRgLdRqSAYhJ0jt2rcujH2FVoIFc5mlzyEEuGyWzB0pD9cZRYj7Nq5wsRcMfUMH+xv9wmM4qk
Ro/cFbZgCM604PuGsfgiT8YWDupHI5FsBTvla1pmo3WKE7zKvDcLETQCwE5Rz6fIe+MTTV6uRZcC
zKEIYR2XsBrMRZEU64t0VqOo+/MXZ1qQugKhQThgPxt0groyvdp14COZym5t4n4uzvhud+20caOJ
rjkBnV4951O3TIg674QkOqMJAds0GW86jcOWmFp+1ll7kuw2ttJe1pKTv4NqAhsgXSSpoMEw60RH
IpabAAjqtpIZx1zKWTDoCwU51XEKVbK5Cj18xkrpPEyVfMZJfKx6DVVhbB5c7RyVwOKH2fnSco4d
8nLald7naBYAY/GWlxFvxf4uKaZvbXE1yQYnl5oT/9gP0icu1n2zkCxta4BaSKHl61gndzhxqMOo
MYkOXmE1KU6Y7NhNUuSV5BWbKSr6FBvoRsuqHaj5hsaRKfhg4lIM/VslY3NFCiLnvFmfbAVCp24T
fdfq87sK459qokquhuQ3fRy4n5lSoZItEUb9eK51NMSmS0hy3w4kC6FpC/IRsbll11e01vV66sIe
BNBoUFDOiphzt99pulkfmGqDQHChPYioPmVJqb3pI3xNV+uNbW9Z8tAh1wz6hLSCBEEB8ggaNtvB
IZiS77GpZ0lyjtnLDXQuCuo/l4lw/CPexg4fqXKQGDRk+AHiIL+4pzMhwplSaoJ5gnv1KljGtlj4
TZ5J5o3YAaIk3WKjANbh9NsCbwqrMHnVfO/JajQSpVhaRWylEffkDPF72381puTLnnVCbg17C53m
BZUq28Cvpm44sDV0zxyDPMIsczAh3zTYP3uvKBDleCXWVbAC8FXAUzWroiO2AiE/4hXem6j9dvjh
RWgm2zLvoPe6b6aCrN/0T2xP3TtKPJw76qQm5tmkAAR+jhsim6yb45UfMDrjgKQ/FgWeYT5m/WHQ
EUBoCUIHl3G7mK+dHr+JjkVgS8QuM+v90MX6rlD52W7cbwvr3coqqDxEwxJDGmJCgqcfkSAcxh51
mBb3OrljjrV4yPNtlUwWelwfqT/x6SKpUTShxwtKJsFd5eMAr1W0Zp2L6jEl96+kYkiSGjtVqd4L
hE0cRL1XPhocWU4T37JxeIQhDdaTMzuW7hGDiX6pItwHGF8tEmMC043YtxhvuO6YiDSsq2nw7H1P
9s3MzQDnuEh3BCm//ZnrNA9LDkCaEM3aZcxmwD8YRnucyYE4EcTY8SJFVpb/XmjisQ2VwZANcUQN
rapXpgkSZJsrVMu9ciklKaDl3utKusLyjvwdjoeMtV4M6qkNV3llPjYGBMHKTH9EqD0Z48JGXZ45
LI4aj2qLCv2ATJIYLgddV7LwoZsmvcqFg110gniSDCKDwcpTGX30jCh1OBYNRHozrjxUXuxlUVGa
D31t7OOG9I8GmSLYLPshRfJ2EEvUHhkQlP65emJ5GD2Bb9/xd2QzqJsnNXHgYmWIc9H/zd3cnv78
SxU9Pb5ceDyhZagg7uvi2pbtrjfQ3VYkyUXG0K6jvlDbWoNH53r+DfxMuw7TzNvUnfvkSt8/qQ5E
bFvyaBWGfwAusbMj+aLQyd7+/ktovwB/R/ZsY0DAT+RZNoqBDC4KjIy72aw4QMy83+a9AcEe6S6S
gfgQ9s1vPIbI4knQMnxCkUOveSAFLV7pkLOC2Buf2J0xTpo2poAO3vjJhfLF2nha9VZbPPyI+kAj
Va28G1lYTNh+Zn+k8YZrO7fmuzN0FxJedKQK7Ktmg2M8SyQRkQdRnRiIQAiuieBmjdrouSRVbYFF
oLnKmhvw/Z9Kxc9ibAe2PoDpmfVSDlo3NTfzTkb6Q1ue0lpVQeja31ldCPBpeGWTS6Qz06sWtIKu
jcU6bKd9Gc3ZWtoUMRiy9OoDrIiNk4p5i6vvxYQGcWpzessOZt0EkIGGdd6i3CKhua0T3AtcoWIw
toZmWDu8xx15kYiuCzZCM3PCnPVTYOcJePSKs6uvXHKPsqQNSP3VQCUCGLHLkfcEoSOKGL2iz45F
TvuKIr5EpTC91xXkibiQeFxNdFb69Mmf1Bhs23zjNvHGZI+10ioeEZKfPrWJMkGV4FTm4slM0MSM
i4nTbTDvD61lbEARtSvNECQF4tubxg/m/Dx41Ca1xBLvm/JB9M2XbQAf75TNFqt0DnJqvlpKX2nW
/UmOOqB2zVw5RElskiYQ6E33IEKA02lxQQAVgcpoanHZmt9l/VHyZa+ug0+nKD0Wri5qkGym+WLm
ccuj9MiAU9+G6M95OaOI8INmaKvNyRg7IrOZJJkY5kfFY0y0OolsiInShNmDZegfEuRCnmcOL//w
Yc5Lplx6AlxSsN+s1Z1PqO0K0g9fSyW3eJ4uIiUhph4msTPTJT64WzmQ71+8EVyo338C/dec99QC
/csA+dcwGpi4asMkP4C3IfLatOgFis1xIreHiywLPGtI34Kk7tV9xQCu6yr7WBd4iZrU8y4sI/f1
2EDXqZlIlq6VQEHoJZpWeoU8rfedVWJOyIoNTFV/5TioNJwUfI9OHlOUIOHC/16FBoZKzqKZhqL2
CwujVIrAq2nOGCSo6XEQjNXzFMfF0Z250Mzh1w0mvGgJcjWE9uB1pIBYpRs4o6cxUe4WhRSE+NlW
5xiJTZpW4Hia5kB2xMjWPjwnrEgCd1gNc4KjMn0pKnq/sYV96iTDrsA3QIwXo8c9aYrJPdLUh97F
rkTfefQdrz859a4bx88BAU/gpNOlr8httzAG7C3b2OuD/cthNpbHghdYlD2gRKCOwuXFCwircz6A
D8v5fuvWmGlKoieMw9iJPuORtwKUiDs3GiLCCSPQGrMZ2MmMsZcPcsbk6WRQWLL4GYVThfbbvTYg
mgIKybQQ56rsWNO3u9SMyx1+uNe68Nez3VJSWuA/8vxsbRPSqbZ4zMgsk9llyMCM4ZM7VFXylueG
e3BGjQcb9z7+qZOjEL0YvHTS5s7t8scmae1jO2f3oEXy+6oYr5rUMXKLL6NR1zQtb22XHTVQnm3s
b5OooIS1gelk86WOJ+1Sld8Y6OEZCcwQi6dLEt5A+wNVJiMPhGITUooLzU7MZDiSdIyYiRF0MEV+
FlAxuh2KuIJLNbRttE1C9aUWtLdm8hbw/a1P88OJzqo7dvrbMBOC4VrIoDKNPTrzurU/cm9VKeMh
lIHL2BWVp9OwCeghQfBZsZDWCvDBoKdPlYHTX/FgdB40dOsr6bwYBfrQMoqBQCOcel8v2D93Cc0j
fxHtOUYU5vE4JVOTYhDqoLGqUDM6JSAdH6aGFRaotqTa9qHqVwRMOA0tIJQzyl1EwpCYYvYNIc69
vpr3qEPts08hmObJpS6R7BAs+5kMSbPloHv1qwrAziAJ5Qb4EvQ9OrAIZHADz2RlZHw8vv4pEFvJ
gQTD+Vo03j6b9fKsJ1xWLVYPkljewOdkkvarntDIshTnLVDaP9KZd1qSJTvufYZNEUeDl7J5gvVx
MGYa1GKoVsJIMf3Z2D1JXV65NgFwXjQ9uu6ETqfhddcmD9OMdYoF36Jqn62NbpMywDig9KuR65Ih
OXVZ2MMtfC3BZ1JE8vEt/jZhGMHU7KWGJDYbUKBBpmBEYhjFVi9Bakh1N9XyWhPzjsFqfsfE90Ou
2QsA2nWNumpjuDQHJtjNOSqaIBL9qz8YLyquN+x8QDMk8q6lNSu77nXKWCROs4wC0CiPSTQ+MULa
O8o9GCw5AjPE71zYIQ9jbyJIMB8dUT1nSmigar+92GjX0xQPu0zot3RpLqqW5FVLfzHmAt6+RvSg
6Ndlyk0t0L12MW1yhOyOAad2jDT5y3Bh/iQYkwJQexsqHmpMu1fbzp2MixeQHsCZt5oIS95MdnWd
i+5trsn8Urp+CGcxgHXR38PEqs+K3zBdPoaJnhu8I2h3zOuAQ9CgD0a2sc30U3ZYcg3X8tdYE53J
vGTCnY4WZNQ59cvAc1vBvcR800mmJCAs9NcE7STmPzom4WbSu5zTI74D0YOdNXOdnXCHT8cdejKS
xlVnW4p5SKQoL+JnLTPiTVhuMOH8yNrw7+zS3uNloIQfo6uW9axbKpM57WLddvWnLOWtaDMIL3An
cBYSvuKNd1HHXiQMlUQ9joEnqXjArIELnTC3W6k6W3OmMh9asN9agifMwCLQIIueKs87dcx5OF5y
hrGbuE5f+nG+1jNS9TqL3rSm9u8QYOFtEKwXozS9qAVyxsiayoeYWCcen9KpfkilOQeJWz2USfyQ
9NT6pr7EBiKxG9FeJRnYZIq9z9DGE8lchG+ieq5SJKQWF33xUf6UjnubQlq4CPX1qqOzHyIaEJLI
OvwnHqInJ9kNGVgWdGD3NVK10KfdGAlBOMyStPm2OkNX04KB/dtK5HW2JeFj7QMoI+UQuZHtgaOY
qC7SiAcmXli5UlqfZtM8D8YyWygTbN5kBfDvnONc1Gu058d5Sq09i4VbDKU4i0p6u3RkCBzli5y1
N/eCVMa+S0561O71CnE4MEfyPEmTLBDiWy7juIFUl3nydlLWJ6Mj/08fmWPKDrNEkj8y0Fryx4SO
XimL9XWl4fws4X2RzA6cTsQ7xx1v/lA++1kZo6a0RggH5Mym3rbLs5gCe1+M0wOrPAW0Wd33FYu4
LnkWnvOpV9Qazkhuu++kDEJRWNV5mK1nK8VefwkLS9s3MK7Z5qBs6BUuHa0tH7iPPxMv+lHq6lf8
BGk8I/7DYVBBXVlPNHSrsiFMDUXVBWVstUPoCitAyG83R+LbIWpQHTEP0qseZgpXr7uZinyIuRxe
9Xms17IHPGxlw2q8yGKo0VgNL30jQqbX7j0YrppRoPyuTPMpJ8PIy5m9ZJPzBu0vZpmab2YxFbup
Bgbo59QMhMBpqO3Tl3zu4wN5ZQIJUoXjNzK3Iat2fJ7NkdE8kxLOdrhVXb6LUlReCAY5G4V1cEfU
+9Bm4JmmxhWq5p3/ts1MNj55qMLNmLA5dTOeezqqKWh8xPtd2754hfqtp3xDQImAvHbjL6lNjwUD
KMCFKnzFEsToxqAk07wHjMjJddTtI7q+GQgYe2+mg9lWWjiVkrp8u58jnYqrN9ilTeOLXg1WMCdy
J0YMz2GN+15qz32LltvGj4sd15X4EuuHbuzuMPB9NMup/aea5N/KjPh/KOrB+ZeqqPXvsviQ2T+q
opZ/8HdVlGH+geqJKAeXksQ0HO9/ZFHeHzpRDXDibM83BdInMhhKOi+0T8L9wxUkEPumi1zJRgHx
v7IoYf8hBDEDqKkIBHBRM/w7sijvnyU9aLJYyxPwIBzE0ax0/b/kPMD3CW3bHgljnufp2FTdy5Cy
PWxdwbao7A0GwvNHz9xzCyPgCEQWNajxhKrK3UsSXLvcCY+dXt21XecF0+AG5YCvH1kkAH0YS6pE
ycujy7BVNZDm6hg0S1owyvXR9DLo3quGBs5sdmX/GfsWU8jMOzJyGzZdpRebMHq1nHLetioFNQ5B
sSefhMlv8mWVLyb7/6lkF+Q13QaJbBn0JDFmsEoxAjrm2rZ4YxLsGh4zWcAHkCTH2OzReHk7O31s
wqMwSnnAxmtAxW2Pcgyhrrmq/61CHEA1BSpk0rcMXsnJnq5+YhlnuJBX3+BNCuiMhQgYyE2PqXKp
FW7ZfCv9FzNLIBgB3eLxp7RO6m43zZi7tTT8bQ4WBgoc/iYGlwPThoKaLRC8kW+6jlrHyRitdebt
Xyu3zL+GeRi6cB3Sx1zLRmrn2/o/67YcLwnbYoCPh8X1Qp5ixy7UA33f0wkbruAzHlCKttgiLf0t
saVFOZyiF4C8yB7daPY1Z+aKBeEVhZ+2m3LXAhXj+FsHbFWsTr2FCc8U88u//r7tv37fqOUYHjmW
jp4QiY/7F72Z1spJTsCoAlV7JzSkrDmxHnY2a9wc3z32uvTaVSCalHMiW0QeHAZ5E5PZvdBxa4yL
DoBYg5MxNVCjekJE0MBz7E7Wr7QM3xqrgPWDBYs+xCRkog0fVF11m9Tr7o2ZvatfjN2my9Kzo5c/
Xr/0BbX2q4tVtbJDcXOgcgTYxp0LbTltpb8NKbsrFB+JCyTEAV73ry+Iu3xQ/6hiNHTyt1x0jI7r
WoLhxD9/kB1WL41op4aTZqk1MnxjQpvkKh+0T8+jK9Ks/rcXDj0FMyMqAgpxMidTz+qU8AUPxx46
A9wPXb2U3poZFGDFPLdCY8vk1ekBJ3bwieYuZqNXkshR0MkoDzc4E0VoxUjN18rPz8Km8PFQjVTM
MpZf7KKFqWf/F2HnsSQ3ki3RL4IZtNimVqWryCI3MBbJhgYCQCAgvv6dAGfRzdfW3IyNjczKBCKu
cD9e8GIT9kkP9nkZG8yJI/m+c2JDl3fnClsxdBV9llDkdufRJ8rI1dzLwiXaLwTv7i9yP6ilPxJn
th/y6nEJ0mCfJflCpBWxEwQpH4hBvdFjwY2eHO0OaX+w9Ohe0o6B3ZjNW2Pspltr0NcBzEI7PD31
CfdZMpXxF1/BYvZbtqX//cPY+pj8/YchWYILNQydiK7onz+MayCyb1N6zSVgsTQGGSwAFqrIxU6i
QtYnqx6M4FSm+FphygzuNg9o+gKPRPkkNfdBTfZHQuF5hJp+h+D90gLgfnQbTAooWmG2LDzarPrI
z+AK2f/3x7f+eQsEXE9uZNtOyDERuL5n/nZA2L6IrYUOF38rv46NnGYz9iBhJzpwOgL2im2MrWp9
lECRTfdMJ/PGiU4yxewzx9UjA3CC91RxnnPIFCCT4B1KefZNdf7vz7qKTP/5VaMYttEDczKFyIP1
ofE3JW+OWIFqVIEZLkfefpPhJ8myW6dh3GSWwafRI4AoIY9wbzMFJjXpFNjtl1hQ7Fp58xqn7WVR
5oJjiBlbsQDeJOUWZSLSndAmS9BBmgurDs4jjWO7YaKcMkwGSdgiKiv2DRxYVFTiSxkLdcyIc6t8
YI9NhUjIMBrFWORozgx0R5NrZcTvX4BIOyr1IefqKxI7/5BG4tnSF4DlgG2kZiMWBH6VU453pgdq
GrzZJ9+n96ht+F0G0xsjSe8MZQ5HjKP1rhXgCP/7W7V+VylzRYS2Tp7y+V5Zx/x+srCP7uPOHbZM
VY1t2keMmAP7btSUn6EtmY0IW+1obsXJiYa/tp6D9/i/P4Otj/PfftnQjVwLRw5kQsdHQP73XxYR
bMPIk0y/qHmdvIhYDrRLBzFYr/iPkKdhtpPDPRvG7tYiXIKNcxj53Gg3WUbaNq7mLhTlLi/T9zW6
Ngig1PVd9ErkoXVpyWG03KGliAFgy0Ejnb5iXeTgW/zDX2JR0/3+l8Cj8D0bTXvoWr+/TyF5AwPq
bUkyAj9zLHDr5YuN15qoogVpArbqS5yiQCBCoFXECsxMyxxw3w3+cf3Lhw5HXhgs1yUy9mhddv/9
VVv/8lUTqUo8PBcJom7rt7Ivc+lHXXjX2/WztTHpkSMifoQE495gxWq4NoJV4SpwRxjoWPcyCnLs
SxShpMHAD5yC7xV8/M+yyr4InS/xh0+oT8zfHobAsVFAOVGoxfO/PQxq7AcqlXJkgMjqbe6Lv8Yi
S8n1mnANErkJLtJnbbPxaxxTKDeLgxfDbqYLTY6O8RMFEgKCyUsRWM1/eFmi//+yUC6HLh+NFwZy
wG91yWIFo6xLPhs93TklGYfhQh8d3SG4H4fmO9Xm2Y/5F1oZUCnUDBpmAAOdZwMm1P+6Khidu4n3
iE/xHe6p2NYpZ0QzeAQrLMRr6KraFiMO0JgKJCxlv9O499KlCe5a0p8thbTIcNEQi++S/gGRFARs
VMvfuyajXG44XEpY6kShMCGRD5XFWGK96MuETQxCqe3S5IdgymGjmBUR2Wiv47lPnlIoMHs59e6O
IIafg4v9J+uJaCiggQD4el1/fD8GDdiPOkAAv4E5I19jXEPgCryIDfarcStssRyIaP8URyGaYU3/
caE2zfp6LEWCnBXRkDKap8bgxgmQQ7LnCbbsgAyt8/paK8d6zizUjH0SHxu3ze+SjMuy9Hhp8xgI
wTB47dGQd+u73E3g85kvaeF4xxQH0b/jdvYffnj3X354m5PSsR0ezBCKyz9PKL56KA8dww6nQFZn
VgYhoG10NWivbtXPRCXPLRjde5ZSH97ophd7imEpQShyHNLZ+17uPSawsfKXc20ur04RsdcKmCJL
vrfMjp88C42mflgqk5+x4C+gtCAbazZ/WApYPmnJd7PbcaZoEAwsLSLFbAC5k4+mgWyNzaKvHiWC
FsT8cmgicrtUDLpRILz5w7fxL1WDj16CXbjtMd13gt++jUiCFWUcLrddMU/3Q0+yJqzm+3jBAar/
hmlMl0M3Jt/sUItkHNZO/hRk22CuPvAq53sxee/kH7HN0XVQVkH2JFyMPI3gT+edvr7+eZr4IZYV
pKoeDa8T/VafxaQEQu5gw7G2CU3Fp1vfL2cE4I25eA1YHoPzVH1Ib7haQ0TMIMFL+6Lov9p59oeO
zNKn12+fJ7Isi6/Ndm3TDX873Sjfq4JOjcJ8WrwdY3ljV7oFA8cJgJNCc9nZELjqQZ6IQWSf2P3s
5865kwwd04Zr2YVhQxip+MP39C91LPe/wwPuUw9g4tIvwN+Kqzbw22kZiKSBgUjW3Ix7EWH5phnw
XvPSo2JsHBaoIYxCV7RH9kPfwgZ0TdKXZLskrkKO5rw1XSj1/4I6gI4MpNxHECJ32YzJt4+K4IoQ
5UrsgvOHB9L7l9rQp4RF6IafzGLU8tvXWvJ9u/HEXnqRw7yb+rndrsdDFKJ88D33W+omDzir4a90
xTUfBamxAZNzsXACYtkpQRH+uq1d8hwYEf7oy9Paq6NaoWNZ7nxVdMe6wOQoSRrZucH8fTJciG6o
W/eLOSSH3kWvFLfkLRRvjSd5CQ3TZyqXvKwHLQPg9Diay4/Eo2Ftop4CW5vJa/fByKQ4Fchjd/6y
93t54g+AIBFN3/wQ3NA8+8EmN9MLApxjQnt1zPMk4BSCSVgazb5CsEAITFDXwETkxu6zghLWSHd9
OD6ZDmZwj87eAlZ1toYUd4N+R81EIFTTS0Iymz4CHVbBWu9hZE0NyergJDMxgGV2o7fpjsYYsksq
z9IKrZtfEZgIfeFeoGy2yBVuu/ojt8vhksE9UWGMFweY0C6uTeaKlGDbRsXeBVjOC/RETN5+CQ07
sZF/8zgVlEiN1eFNsYuPNKcEsip9kvFWoHMxvlZ17l4Np2QXqLj6iZvGWRQRN0nOO8PsaVcg0QVq
2T+nPaUT8bzfjLL4btMLmB16rLYkuwdfOesLBcYsTuVnWpa3URtHJ9tiFJSx0ptH603ZvPYEYBF0
SHjxzgnkKUGOcElR1raZ5e4M2SVXXxLVgAXmlaAixgou0oSYw3i9HWsQKkc4YV2iYrhTdOPwaPsD
bJTIY4diqOlTlsFmsvMtfLaGiQx76oo71FD4GsrGfVdIB492xLW/VoNoLs29lIQYYrdDKmCxJp4Z
LlH/HDgxdIsh5D6BpANcLjisj/x6gRi1YWBZrh8XfUUHsfvUSu5jtoO4U3A4b6ssbw9DHl+tkQqw
haPWG3W/UwZzrUiXHcgg5b70cL9ZnU4t5JzubPxPFpt8cjj3E5cD0YcfTconcPQnpg/fSz/7kSz8
4VbBaDE0xanVH7N3/WezxLxbTe2+1h0TtKOPodREkbri0/jcWBFLCYDmrLPAp/hmyFa552ezuoG2
zjT7HRuOQ97WN4KVzXOrCr6DIa1366sEAOqN2hABuD+KBzH13wc/+GoJq2LVnxvnuVN7N+U1GLiT
dobwr3ONRMTxpPNmE1+fNyQIdhUfOuPnfMb53Dy0lXNsUTYVflI9o69uH/Ppe0kwHx0zLTpKXaJX
l36fR7j5Z2/xDr56SmbIB/zhhI44xXvl1tExXFpEd+BrJxdcWOfhVMkXqJ+smA9p5ge79b5kp7Ic
HJbg0pbqaqTtQ90jDTFydgx4sQsFQtSZH9bxZQDPEP8G6pQYJO4t7mKAQ731MWeMZGB0yz1ojmST
o91CGMbvaiiZ3ghzEDyo/DpB3KLryzP8+AUR1mglEWU2BvdMkr4GmW0ccyEO1kRjMLE5QxIBhTua
0QcqbD67YfJolxk7MW1i578+L8AReFUADnvgJfdljBk+EfzYpvc9wQ3/629ElRQdF1iVPQu4IUvu
WAU/1qi+bgiW0KMNvP5eM9qwhJanYFl+DDPxXut/gPmdsXemZ9EmOPZjNJh2b/IDprzoyGQxRDgL
CEiXHUiG1j2YDr1+C0cL06JykF+RlkAwbXM0qW22geo/KPV5Mhv+k65xRQl4EFYH3DzsLsMigksk
YNCvQytV4eHI7RGRX0CkmFslT4EgNdxgJQvr0CATJj14sl9OJtaRjaE4odHBmIMg6434ktMw8LMo
BA47lCu3GXPZfoqy6Bj4ZHv5pdndrMl5cQaSnhoHmXL3ss7JyJwhEAIMYFfN2GNU1N07pCTkJiwk
PRmrOAUNMwOS09h82/b8danAKcmaxFSZxc/R1FxxlwEHE8sXYqaWiyRub+ubRKRELbJUy+ghlQfP
8HlZ0+s4kZCVZe5LXEtD9Tnzs699CY9Vf5FNH965dsnfr28PEnnOCWH1M8KU/ToCWY+AX3Mi9wGE
N5vgIBFblUp7u77RNecAmRHjoU95v0FlwEo2q+/r3KzuIPxMAScZOOP8GEFJOxDSan30HUmW08KE
nutyPezWw1Eo/xV7ES6QQj2sRahdeXgnSue9TOs7onueMe5xNxT8FBaRUaiQSFJ2WV3rcdZ6Yrgc
I1p41Z0z+HZrW5vUxrZkHn7oSckjtzH8nutGhEj310ox6Za0vqbkgVtPEmKJ5D5Awb9pqtjduy3i
9rZi+tjCJ4UgeuR1H3ZVZ2zRrgDYcfgbh0B9mnzV/Dptf/3A+nVdz0xldwdTWAEQR05IaWIxNCFh
pTq2SM8G1sM59XnWE+s57qJs6+saq2UKAr2DCgBJbtMpYmI1Q21a6t1s9NcpZBFbm8XX9UteWzZT
N5cTa2tu3umrHHbrxbHWxdPsPPTmWBxxElf8X08ERtnmKTTouM08561LW2bfgrcq11wHw6cPFD2n
nBNq9dUm6/P6YnA4bxInB4VXBhBxmHxsuTvivmzuyqg9zKVOWAsbqM558GhL0t8UexrPPZUj39n6
VTJBmTnU5mrvQwGEQFVu8Ukfgo56LKTg0mjk7NcoXklEcXirmz9Uxda/dA96PxciYWRWwrbun1Vx
Af0UsaySmoRpvwrfemcsydSan2fwU2Ob4LbajkRC7ZNKR2fn+RcjJ5CavMt0M3oRQUGJ8YfliPX/
dwE+2xE2gBaDUP3x/vmh0t6JBxLedLBzDmOOWdTZoSU+JIC3WSKlJLYt1icgUR3bvIxYrmo6/PeM
5l/2Sr6vXeWsl5ggO+ty8W/dgiMSz8srUtBjxaQth4UyYUh2S/eJdMx9uSD/Wjdk63nAOTGdFoV2
mOd0UTH8XHK/hzA4L7FxTtzhkyT9HNjIFF7wNl7QT+XPwTK8//eH1lvV31svxpsMvSJ6nCD8vcUZ
ikbObcJxmjTwlhBb7u1wRlFBKXY0rPEYe+R31Wbzg94dOauWNgwshVBKG9s/fJT/Pyb0Q7gYoRUw
I2Rc+FsD3c/hOLvzOOAaJ7+ES86EDAM5oQ5rE081CrxemO0WU8BjbMTViTe/u3WmuFVDdpcFQ3EX
Io/b41HcJijpDlWuSIzDVvrfn3Mdqf/WrYaua9le5PArB5rs8feusMmkmw0Z3TNOu+yI3SvZd01b
bfuy/zV+QQCs8QMvRpIzjvXNhjg+1EOGEfcHsxPDcQwEWWgsIljdcITjp+HMnKgWB4T6drgMh56M
8oMPXm099fq2wuvujc+y5cBwhfu99a9A6CnfE/Cb6+nbYqLdjIX1az5GMOHescsUSBCXb43Exx1g
eUYNx1CB4depw1ds00hUsCqwH46Ho5N5l6DcBQ3DkiV5XzCfEeuVOpdxcbDSpNgrFoZTEYTyPjf2
ftF9Wm92vJPDLoX4A4qr2RldQnkBTkd5HvnvXAaCLAZLxLBGpxLOKp3U+i+TQ1Qz0fnD6skK/mWY
GzjQz5A0WZHNOEYfX397DX18WbUR2i1CRuRvtHcRB/kuGYFKw20dblSy0xY2EIuJCP2N2UPJmHN5
/8lU1nAfZF/NuIDljvmCVZs82YA9HiSWzPW+dkx3whq0Q+fDZM+U+3Vbkpv5V3PBBGvOyXkYfQZb
rTxneOL267YfI6AnhdivP3nX3SHKo+JormtHK6xdRkD8rrYRdA0QG/Vl/KsAMBbkXYLV9DpSHBg8
8tphQiCvbETiikhygHECRxT+3nnsrL+auA11NBPTYE/9XIs1R0EkSwaMBYZKHmuE9b8uNjEOhXYW
P6toeVhnqjU8y9UXlQ7TjRUelYkuPbMQSbXdJ8/SfltXOV1g3mN4QUqvR6Hr1+JiK6bvafPbZBfk
Mg4j8cWy3BOcuemEfW9nzUlSjkeZWx1yaX2JGvtLFdQVmQ5J+7/nJKfg7HXwMRYoXl1zHwZISk06
o936BazHKsb/x4k7FvclM0eI9wM6zu5z31mnMZN3KLux6wbJXUBVdRuDDWLb6ClP4SC7wL0Etay5
aHA4KYxrF1j6rEaxXyE7TR+4l62bqbOlsJYdmP3i8isoNOBU9Lsxyi7ZYt+o0WCkCyBbxYziadYm
eKSabO/7z+vnhLJ1nRwOShh+4mDoGVGUOCnAbVgwyTRm+3WGYrcEsAwjvpElgt8XeAIYq5BfPXJ+
dhYh1lvLndqdP3XYIbpl2OFzZTRiBV8BP0M4h7UPgC7bm14ECQ21NiBTvLWiLQiAjmtsaAmvN4t3
0d9nT4mXd+epSd/MoIuvJUc4UOwLElAK6Z6FcI01KgGz+GRTUm6TCsWGvVAjhiqHxqE3/6Ex0fih
CGytSbsAFOtMAifq1LpPkfqQjqLqlwVtq3BO9uiaz7aT9C9oCQ+tpAtc0OmvLR10XLHZDNECX9Rh
MpNB4cSuC5mx7PAzunN0S6LltNjg/Zu4uNFyk1ogB0S5uHM8f0bri0BwrfI8RZLbjPR4K8wO8Rpb
RmzslJwGAIIdmTGbSjFmm6LeOvsdF3C2MI/fdJNkGNfgm1/fSCx96FtslmVF27Ik5awKDe9lNjeM
5rqtqngh6TjYmosUSgDB6eY4Fqf1GViLPr39qSNRbLnN4cVBbsH5T/7V2v5hGEFnVgiC0NtiG0SO
xXSmRCao58EkmXH1FkTj/RImhCNMb9CtXfZlfTzNsH4vgrzcObpNRxYLaRiYM/3ZqXBzimx9f9h1
h73IjDjxHwGvRztpoxrN4MAUTgPmW7gHHADQA7BwsykBnKB3HFLrexj8nUBxgqqRfPLRNc6NPYz3
Ad7pXvSIHC98bf1mJG0MHXq7HJY8fqIxtpCFWEf0IeAZrfTkLTkfSiD1M3ThbvugPVpVo9jNuNlC
jVIl+XCbG3hecjOiycklI97FwDVnHtY/PX7kNiCkRP/3m4Zg18TD/UFYPfNrrQjOrmt32Ihwvmbd
B/G0cKIAB7n63vRqjuUIHiSoAcc9RigGHFK78Tw8roOztRnPIbKDPJHVaWF7RAb1tFPkWK5LXRb9
7CX8vDxwu0YbhOhA4f4aJh9mfwCltq/n+JQzxoSGB1KFscK2z4h3Xb//oTCRe1T2a6Rze4yMZEPD
Qdgc1+FnXxQ8jT1sBJUOBMv5Jv3skuzWy2PtMFq9ohoX5hF13b81jsLB2jXB0czQ0ve6PEzne292
60syBa95m3z3Fh+5vNQDIRsHD/SU3GG9waUYIAzpN4kOWRPTRIUUvhZmoH8QWtwIZAaC976JLqIw
P8rKwGXZp8FlGajfEXBWu1FP2kQ8PBdl5B9G5mWkmPV0fSC5TRIp9bJmN1Nc7FLhX3w7E8x1Q62O
QUtuywdy8chDaGKiHaGRUnJ0Zxfb+ktTMQzUAzRh2QQMOfGDM3OkuIj99n6Wkq60zwq6tiK0v/SM
1X7deCls9zOcq164zF0Lo+EWz7itwS/48DgeBYrs4HEufsisQxE8+9PjEPTP0H1QxhMxTay2BSDe
r7fr4rCY4gsQSXHfii+JT0DL+typmAlSo37U5ZSeUls5Vz/qu19aNsFJbo9YCqTuzvOsJd4FSwWu
lQwnuiRBww0Azqw9YrSuga3x0+iQPLM+F+vRLZljE6DiMhairtfTWOEvIBTM4qxcBtrCwxfeCyCC
rU1OWp5m3+Ja/1LQGNafA9bQtjcdxLMZhNv5PS+TiB+UDLvEX4jWdS6BkJyHc/1j3amCf3xNWvGW
V5Qn6+0MPgkPlQ/jGTlxu/Misgz9oHjD44RRYMBgaiIVuIMieQcbH6erMglWr1qS7ErSGwDV7PHE
lBS3XJrO3F+j7n8vuq/qv2YfkNk6Y7EGaqYqZScONWNm7wy9xKFBLePuaYj+UrXJM5FQocxT9N7G
9n0/c7LmUU4koD0lm1E7/7qwhKfh6gUDw/snt4zei2TOLnbztk5N1zt8/bPEFFAteya+lsUhxxwe
z5bUSG+XkxW8WysoNU3ijAfQhbLVGwerRyRpyOQxRilxBPQFeXsOsSKCsuFMck2D83kG/4KE2bfL
r/zG6roER8shKiCc1HjIKLCXHAVkXidb/B7NvSqtzwZ+mUtJpXjAJ47MRb9FKYyHk0xoC1ruOD2f
iD1n34Qy2ASdD4i1RjVYyGOnByYjjAPyt+LT+twEEb/cetqNGIeIRkyRY2d8PUyt19KhRfl2W8+0
kdDLfewkgjhYyz/i5NVvWfTQIZM6NjnMGPTXX4LgDYCE/30aJ7hj5PMmKUUgg7q1n1j3f+vIVNQw
xNTIodn5DqYV86dnE4Y0IYFCTEaW0K856/wxB4DtZcNIZ3b5EabOUUf4DKDJQIRtPcvtAFnH57zm
HlqIR+rAGm/WVZKJXengEY9NGxldTc8in5EV3yvhN7pib7BKKvWuBh0iFdDJu5h8HtY/Gh4m/h+8
ktMcf0Ebk+5dfYasA80Gb9Dk2KyOO+NTuj74jTh5gf0t5cXSE6owdCvKc9I2Qjas63uIEO9bkxrf
s7oV575iuCX0BHWoMmzuY3oqnIHAkJmMhumh9VEAr++5QXzJgSlUtZmK7rk1cZ+ux3gzF2TPvLt+
89FUbUTsFMfN+u+kbv/QZgGZN8qCcezYR/tTwurgpoU6eWZiTgacxEwurNInNjuY9pqKKZQqSRVT
YKYJJF3/19a5OREej45NXuX6NlS9cSTG0ULA7oJej+ufktmkbELrVDMfhRbrv44zeUll4R1dt3n1
jeaSMaTaLZp9lOqRDAa+s89Rkmagu8IKX2Ab4/RAhnNYH42oa34EmUqP//sVmQCb41tO6tK20DNm
JJ78DIZ4LZq/+gLPptAihsma/xrQ/Z8nj4sc5u2P2jOzDcBYbhiWMNtaCgAe+X0hMw5eA440ngU2
RAlDVB97YF+cACDxXOnmpyiHh6mep9OkR9drw7t+tyLAuOCN7X2OUbfXFQ3E5I9GYjewUOtoqdFa
OWE9pGHjJBVFKA/rfz8C4SA1h9nX1W0SqA9IfN/WxUDQI84IPJPkUNCx7DJJLiGqGTV0Wp3Wswdi
4A+v6r/ktonONiBntbOHn+sr6eAMDHwYrYAtsOgNPgwK1YO5KXBDQXeJq+nCXhklAqfGUYbjnsjm
QyVF/xn8bbbxBvttpvKnXwu/r0NE5HbFxrfrg8v2yfCowtqYkfZ6QjhDeGvp1S+cyQrPSE48H3dV
QbYtRazKd3UTN+gVsfyshcYsC6S9izzCn39dS8xM1w5rMSrY21xRoDAG+poPuzk0gEHoMqPPkGOK
pL/AW7AkxozAISdl/mwKslbdrPg0Drg3FVj3tSX0A/EQQ9XeeH0YX6JUoZ7pfbanSQ1TnIedhfi+
yaKFSY9eXvLIhFqc1o35c1nR0uRgzlg2dWcsfO8woMXWblOqkDUVgrXdKvrMKqKAHJv5ggx361g9
E3vIzTyLY0/d0acr0kX7Lhlu6+ExaXLhscRjx9CcjKExZIddy2mby+bcBfZhIDfwGMYYq9NesTW3
O4Hebtjlyu4fsrL53ocMb5wRonGW9edBDoS64l/3Ib0d4nZ8CeKkp+1nez75sANZPfed4icz4xdC
rNQZ2ucbcJJ647niyCs3Xpv6L8Plv2CM09FHjHzNbIyzaLgFM6+W6+rk8pmhZXBoWllzQMSHSK8m
X0r/D1sVHVGSTeHOQoq+cxRyorUGGLJxJiWD6pbMt7dwRmUVh8NyqHPMoZkzomhQIBxzJ39f35Gl
yGzUbtbbWijBQ/iOrU3BYD/ZM+M0Q+qepM7zU1tUL786FQ9OWmfIp2jkHIl11Y5Z6L4e1cM40B/a
acY9EFrPriTAagm/kXhUE1VbWbfkGOHjHsAlgONs4CibrUF4ZNT4JTJaozvxdN+aBPWv45ESlQcy
uDMFr9jsN3GHKYmxVgN3DtnXEsKRJJgbsD1rhoHyAeoDjWQonnpFtC4YOQxmpZ1fPckP3RWvWQx9
qG+RYxmpjmaY2CZKhB02Bu4L6Kth284oi/Ju4TXQe8ocj8Mt8dSpGLrpXHD4NYjpHtevWdmSarbz
CR319TPGVqfvoB14/Hn7xVGva93YiIpcV5PE24WMAycmyUEBIShH99V1M/EZopTcQZvZt8usDrOa
1IV4erD4wDAOa/si7Jmfk2N71xVhjdy9jHVPbvF/xJ4YywCiSSaqR5WExs6HexcORKwHDRY6aJ7Z
0euwpmAObPXCiGgCSUga/FKrSgl3DmvrSooVEbAuFkSdO7AJmfl88rrsgsI8fc4JPS+FOdyBK0IM
y8lUqqw95k0bPgBs+OaRPUvPYbh3XsC/X+XpY7BY/SbIuE1Jv+lvJeVDEmp/9/Kjxxlfh7G79Xgi
yPZsiahGU7U3gty/pmK6dGjeYlUqzIH2rWGidpLzYtHyZj/9FlxLbpZsrJaG5LGlvuUmfbk8z7Pb
7myfVC4DgEVLnOU8B9ZhjG2F6T1mX2NM0T5RM+mAXn8YnWTXlMXHqAWlVi7dsw4/mef5lQQ5XAQ4
Py4QDDnG7xyrKw5jOHpwqSI6AaBOYB5rZmrkRz0YvdpjnFg2bjeC1ViIWJV4cLAzeXtnMWDEMEWY
YFNyeMGXk0vzQsc/7pTFfQXEEABXKHLaS/k0uh3Tvq4b+TUg/VgFmUlV5nPlgaEL5qj7JLoMVaQP
kYLYxJNH3zUHpfeZ0XJVfC6jAktuG6UkB1BRkq1yaOeACAI73bgwYdhsD9NROghzLIOJLSPPk2G0
xSEQ9dfVM8Qeej/M8CWsgfgyc2IM5aLHPgJKuMkmfY/Z+z0ROLbhLe7eAuuJMNhkby8ju95YLi8m
FnQ0vbeCsv4ujWX1JrGBM9gyrmVhJqeK+K5Xgq+TJaehJ1jpXMrSe+H2Jf67BP3pq+DbZMj0SYUc
BexvIQemICxGC4AhNp0SuMjJTTmMiwIaa86Qh8m7iq915HwHqlscgMvnVwUsPU5V023H6T6JButa
EL3X4ypFIsR00J/SY9ilxiskYtQaDv/3iywfCamPz3bdAI7vu2NZA/xanEodBZPbzZR4vHc2bnAw
dtTIi0YpFqQFu6lE/JM+awcxCz4CuQYdGGmW8pl4jWuQnx0zJZceDurO9FmbcurfaKTq/dwYJ7uW
KYjaxdxo/f3OUq5xGPuMkLKCfCWzkTpzvTq6wdgjjx9NFHnAGWCHnzIsuTfhCEJVZ3t+mT1cvqBQ
AnQ+8sS0Am+jJcKL10gitcvwteoDE2AWFN5Q01KTYJmvilTg0vCdh5mh0cMi4ptUlMuVP1h3tCXq
06jSW5KV4WONRThjMDeLJrop7f+tyEFiFeMDtSGnFXFf/oAlCkzVkEbANboiuKz/4Dftwe5ydSLy
Mri0rg2GqWD7AYsvuxJXV2xVjsuT7yC+LvkMgLcYy6PdFBwmfXLjCXJO64+1kC5wAsfO5d321dkx
gvFWi/S5X9CDjzwPh7opq5eixEFjTIE6VQvlZjLby9k32ImGOS90V5SY2H37iSSg+Lo+O8ptv3b2
hJop8eD5SvNHHxlod022p2ye/EMVWOBfEm+8D2U+3UO7JUZZO3b8ZFCHiWdgcG3jMezBai1mtECg
SLGHxTHY/tB8F4gUowI9AsA9637p0scROuhZ4eFiq6O36nz01B3ALA/QksJs8fWjce6zvH9kePQq
Z34TzNT2szMidLK/LeyQH1ah09CJ7NR2YkTAEsSfCjwL8FNecsxoL71r0pmQBUaOmeRsXCiV6hLa
MELB9Apkd8uUDpKZGdpvGFq9fdJOp0RFMzrUjqTDmCyqpC2JqMFoz9QZlLRZXJiL78eMonyw40OY
VfDwpBHfTYT2yigudx3e2UdlZodBdN+ZETuYFfDXww248xuDoDP/ZwoKhZim2ifCSDJCHO4CFS93
Va0yJj3tuPcGdstLyPvQuuY1qAv7wjgASh393mNCoMrYx+UNFFZ1W/9ZU9N4dmVaHGtf78LXNfgI
yG8btr115zWZRcbF64Bc4Jp7fnVTHXGmBrB2Xn4N20rTZCGtwuLsph+40VIf2PuxTvOFeYwYYVyN
tqMZYO9/Uh21eJ6BUyPa9RG2cU+A93kWMt77y3cPuej9UBhErCT2WzN07s1iW3xIcXVGyfBNmEv+
UKrARp1MoHUK2eke+pOGPLbBNhjgWjsEBPAKBtNtOFtj2D9TBsjnBcAAOCNyDoeXaULpYCTzmZW7
j/wUmWTfVMEd5oF0g/euOLlCwBvLRnJXjESrfAgn7jzwQjQYxQNPNW4W+CRj7NUnsMXxPevS+N5R
pHilBaTadpE7SbbhI4QgeNUwMq4urA4SYj2gEkGKIHJpPosi+6i8kNEnCnMkunCRohizoXaojjCv
wD3wcJrWXTth7qjTqbiXNrOWgia/UwSCI5mjM0zQb6/V1JgIBRHpikuB7GrwVJWEW838s7KYhGag
MMvJn1gMUxHjzkBv43t0FjnT31ut1eS+ohxeq1NL61FYBL62Y+7dubO8XyKmZshSDGTi5seUC+fz
iPfRKOArmfYzOXTlts7CYW8wkt8z87s13jDdEy72GNDJ9IOV/+BmZiaBIRwJQ6tVcevEToj5mxuq
8FaCOf212hk44LcdpInYxG1bM3nQCptDIY2IIBLxxQVBcc2rjA0dDWozx2dpV/U31pQpCR+Ec1Xh
BQsxAVMRK+Jx0hbEnJK9r0+RYZ65Dlr6N6YHa287m9q2wOwEV1L7zpoKS0VenVWGOMdYkAhalUdS
YnoitJhtWTIlZ0a/u3ULuxj+K0QDdgiR2Z8KMQPqaONtHT46T7HEnz/YP73wxWne8iYcHnLgh1i5
os3sxvGrCoO9rcbz4DnVhfBINK2ENBOXx2gLyFyIcslHTKaMzwjtyLIlbWfjetkzC5X0IQlZLmlf
j4CaCU+qiTgmeGxxRVq0BtLCEjQAOfChnMUcweeqeGXJfAwxtTmTXd9Bx97Td0xH2xzvprA+WtRa
T61pQo4qy3gP+DfcRE2S3Ay3I5kreHCiXpydvnhou7k/mqb6WSzWQo3holVmD8PWDw6BaV0n9Dqb
bk7JGBcq3zIifIdwLw/ZAItySLPpaBn1tU6G7Lb+g2dwD0LGAz9WsGZDB3YYwJ/BGnSr+yLGPtiV
5jXxHfOKJ5k6VHg/WWvJy8D4xejw4E2Yu/aBRJ8a9zBo5GB9ConGerTJfaKpRZ88AOg6VvW87DNj
Bt5ijMb/UXZey3Uja5Z+lY6+xxkAmXAR3X2xvaWnJPIGIYkqeO/x9PMlWNOjoqpLMxFHJ0pVIrW5
N4D8zVrfutMondPnpM2SrelV+eGfhQ5YOX4Rh+BA0zFxAscR3ExKsfHTKr2CfD66umJYEycx6CVV
oxJNs/lxK0bUWiG+LFYflOUqEkd+pSrB35LGD8sItIGNezTy9pXJIJkPWr4pS4Kx/Yl9eKbotalg
82ehFRvV8yQRiHj5C17SQOgbu6FRa2d3hlrDVCcp7M91VMQ3uH42y+3Ngc4Uy6r/6PCbrN8V4EH9
kKXT5zRWV7RyDPVRxiNy4iFBosABr/kDwVSnMmfhZgPzA1t3RSyAMhBa4YZ46YLw1L21zBWVQtQk
PYux2WfDEs/L0DWnMllJvXgC5PhjNgIBuWvoVn6FjNHSWnwUSqcto4oE1Wy+uCItdrjH4QUQHCeN
sdgVLsOJzKioTvP5Of2xKJNHP9b2woC3JaK7qgANLu3BvTis+QpRU1gyHcQxL+DilS/kOuwW2Rrn
JwCkFpV0omnuKXbLL/WUPLjNSAg6qtNNaImvFQZFnjzJ2zIzqkJCqmmbd20yvog8y38n4rF/9dJx
NKpoF+QXf6OCik3GszpqyfUyBTQG8H4BYep5j0pysmAD+cVNzZ8iOFxcnaIo1zxKHrRIRiwrZucY
+DBqZTqgMulDPpO+R85Ff0I9mD8ZNW4aKMr1gwgjpFJpkq+X2YNf90BLx/JxOX3sWP+auv1LPlLh
RFJ3FSATlW9YaXCkZL/K6konkDT9o/YNdvKyI07eaMJVH/jMkJOiX6cG4qGojw5+2jW3WveFEhdV
4UxXYLsEjxAlou2TIgepEBovdaD1JwZNl5T93CqAHrkqa7ahmWGkx2VQu4jmafzM3jafUSz3jfFq
SIAjy2WM95AeI7fuisY6IsBXkPJS3L+k4RUDBGnCwj2L0ko5rGSzTzVsxgxqP4Vuiu4D98VUkxY/
e/C+o5lGAyFPB50hGSgIQgfBTm8yeDZIg4/M/qXGMkDAjE76MX42XL0zUvSAgnGUG0lmHCyihsV5
nZ5Qz5LtoXgVPp3DTivXLezUEXz0Ir1sXPNHlE5flt940J5FIX8sd34e+0+dcg4oQRvqN54V2uhv
lqLVV/ctal1MRfX7Yi5IGNfZHVTIWI2R7OLFqoBxTnV4GErtYIzOMzWcgauE5MlETCwlQ5W+Sy9p
s/3Jy44wVkqxTIlJoSC9WMbEnkfNpFw+yxOZkxtXGOOW4fFjqIbfFdDc7ZCFn/vYeBgmc8QNAAY+
xm+1yG96p/zCAm7HaO60nJOahhgvyLn16SkTK38aRPuuNDBzqR0c2bxZ2ih/8wQWv6gabVu4JuZf
VHE6OKwP1ko7tAEHS9DBIq5PhojGXZb4NrsjglpKBz+PGxMnYRBiNybBo+lYVGC4UVlP+AfgtPUe
Vv9u+Xj41LZZX7+FPcI9i45qTXosi/LgOGgnA2sVsht2NIvinNqVuXFG9KQl+WZyflokEL85XX6R
kdosgxysMAiX8Tk7H0xoTZZ5HLaYq0LNOiT+fOzm4gn5OExSL60PJRk5AbqN1SSY75IY420HORXn
VOs4HkMGJz2x3P/8msQvakheE8Z/IUzP5hH2UYJIlpzII0HcQuT017IMgXsGY3QfJfGbb2rdQRev
yy5qWdMt482l3IwYe66xEFyiCNS4O9uYHYzvAulx7NR/jL7/bYQvuy8h7uNvvQVIDDJMLTLK8mua
96diNmr2NUjI05q6ufZ6f8WmvPyNOM78xbDJjyccrieEu8J2l/P+p/O8YJFIDHyrgJrTp6Syi41Z
D6QsjXBUZdn3PAyScd1a+2VAuqxClrPQyWoehkEdHBM1BE6C5JEc4gFD8H5x6rSOgiyZ4FHm8Ps/
fySL9/ovaksbtgcwCQU3QHT8UW1cmekYEx+DEEzPSPzVb1wyahksj3dRoMjdqM4PtW9ig51mYIi6
GlUI/0kLqFPiuT7/5uWAJfhYFPGCbNOEDWF4XCfLNfTTm2g4EKliVlXK0mfivGhJMuVpcCIq+MTt
E7DnBVSGVilfV5ZBmrJj6uSAqZWYMrCFyORw8PYe0HoUKEOIZrvO+0/LW85s5poaqCMah7QfsLUz
NqaNhRwH3E64jQcgDkYFU7VhMnCsR+0+UapA4X8LdFqmLoI+Xo9MKfMZNZA767d6VRxNI/8R1wGz
UfVI5Jd/WsbKTsbeWPFFliIuLvJko5A3U1vdlqA6b0cCKRrBLjvX6O18WqCVEWZAh/sBDFkcAB/B
7tsUydfECvXzABpolZi59jR5zjMrPuxEs98fqnhoPufh8FJkQ3ta9g2dmelbg1k53BUePbFV7mPr
AbxQ9zxWwZtVtzl7obg4E8GOGNZwTst7Jx0TwHhvlAoBDAP0hxekYi3E0EMUbyCoYgqZAYS6NQyl
0L7Sov8xUozX0mnPhSdyynJGFrqXVOeabXyWivkyZn1+qbz5iFlJ2znENK372QnuJF12UaFiLzo2
kaoTA4qxsvJRbPO6pkyASLmfCDraUOl8l813EJrplbAGjn09iM8u3i0wAcSpzKaGWrmVrHp05loD
edORgm3YHn0sAQMwX5tbePkgCvvwpranuxBts+K4I+UKAncTRtLbVJUZnZZl6JzX2taSIcI6WlQM
0dBBp/dds14LbAPknNeAHAjXGE1CMGVAS2XG8bBVImTm5UqvVpjMwwZ2yycbhXymlob8zcwkZpOV
qBVdE+Req8X1S/At0v64B5mp/hha/iPSQM6aTHvqRfZC+gdRvcrLvviJoSD3DN6K69DKb0YRMb9k
0zbSTzFx1C6S4IpN0rJP9syLaLY9eUPoDiRVHkvRnPXpqpfvUhYlAVu0YB0JKeuEQxvfmtj0g918
rng4dyhB15bmtWfzU5JVxrscLvLZ9S2X+tIeL/U9w0Oserl2Ter8e21guLL5VXtIiQgANdZWZN73
c9hvS434KQekymoK0PKgNyKZr7pZHvja7EkY8eT1VMUuHkLz4po92ETL3y1CCoyw/DSwJ+t6nu8C
/eSZGHXYjb5YhW1j+utgYbrgBHr9ezVg20vNO1ww8Y1VVndB1+knI8RsE2kkrbEMXFcaCc7VPF/n
hKovH21rO9XiqTKLfcLo/U7UxaVuUPSUbWLuMOTJXVeTL2NVhC9hbz3SLx+gDRqMD0V+6H28iChP
FhFvZMpoXQVIclPTJuBOvsTSA/KCEmZPQAD6ma77FJbMeoT0v2fipqsm0N99Ax4vYUxbeikBbTUT
I9LJj40aLpo41lihakwXRiKswwfhEBw++eOenVt0jrXgWTHKajmQbYaIsR667360JAjkVwl+uhi0
CM7sldJ+Lys53oHk7LakBD6y9B6O6tOfGnmxRSWOBvp4K9svGwQABZ/FHIa3BfupoFSNBvZ8FnDh
/FgZ1MEqUc5tckl+BMROUKPB0ZX+5xr1IyONi11D7YoKn6W2j93CQUOz6g0IxJg3LwHpB6kZBPe9
ENUpw9gmwSxkoYFd1piGS2GEn/QZU5/hbxmfA6MqEYLIzGC+3hGZQrW5uJN6JW4SOHwfKMPUWhEP
1fLwbsvhW98R62CySF92N1VZ/Zjn8lVkwMu7PA+OcRldljKu8q3vutbYOM8td3/IZySl7CG+LkVq
xaSRaaS1mUhoPA14IaIMhGkxnyZDL9/dVSBaUelkSUVmLG3p6HKvRIb7BBaPSRPJkhaEYz3rNHyz
er012DFX416vUNN2fXeUQXsMlVIvc1PorFV/8d1+vDFHdB7A/bsWJ0MnOrJM+BzWYTxvk3Lm4a5O
qf+WVi1HgDs49zHsaup4dnEdd4MH9mXpEP4UpBiHWkOi2KinEsIBMUDpspm7L3XJ0lR1Ldss3QcH
6npMBohDWC8TtaUoY9a8n5HTbMO84fOsfmjZ2Bx65QPMVJ8RmzY0L56Ax1wUr36ljxvDrm46LzZO
NBoby+XOim2TIZra0HfleFGielIcAY7Hb11F3JkPKNMISHqZ3ObUQuVo27w/hKhXBgrWvUZG17qp
0rOviD2Bh9QbBhkYznoDIFxNy3m7FnF1FLKwTwKf3TdYsrjvXpbxReVNVxs3xmaxYQdj95iYlFph
QCvWKOPxYqKPzTC77T1qUF1g4klnOBrkNfE5qrdr2VVoiMjRFrPAcefj8mw0oe+cbFk4VzCNqzzt
oltiePa5GoAoLiPnrKohQIe9u7HNlmqExpoaMX/JJJJxcKHTGmgc22ZFjIoL8sYKdhHEm73NHdHj
7VzaIHVceajz+NukQ1pGYHmeo3F+IBfxoHGX88gHLsK2z2NHN7QNqOtMnLEje3s97+90TUTnNCZ+
NBLoEfUe3p6fGms8SkDWRx87vpPuF/WKTH2sGTI+toOBzbtlrdfJvjo0iOwEbAhWLH8opRmTj3nX
ARguZeBvhs5jua0SsxUYziLwj7Sq4EdrM0B1nhI/L+HTFG9ZEnS8GSyuKqZTyJnIKrLK7hmIgk6I
yLabiWGNUAipWifLsM5441Sdc/G9roiKkPfe46xrxqVSpkBWlU9G7ONpVyOq5eBMq8RYiVgzzlNE
Ml6j10hy5nOpJKEF+vZN5mafRWVmOGjKU+beWsyqrxZgYoqS4WQY0gRCZWd7Y6qDXW7GrNlaxH7o
HFdGGaen0jRucmZjmzJsDqrgIOwBA6vvpp+b0shBr9ooMub2UAHoXZXMrwpdVPf6UHzX4vyofqnR
Kk2zcMngbL4l/Kr0ZLzT/fwm5VirFQZ2UfFiUH/R/DLfLcqqmPEFgIpDNgBfGIcjqmxvP04ITmIW
pohycvUyEKdYsX47kJPAmwl/nWckko0feTldlhFZWzBLDltBqy6L+AiO+2kYg+6IAPSpbyilhhIa
1iTfusww90wusnVluGrYvEXwOt5MJaIn0I9n2yS67n2B50ZkImHQWLzKy5gOgYzN9N/ZLVKuZtBy
WOoUZYEVnfppflq+ruPKO6GOEqBvtWvku+YhzP3DUlaGQRWuWgc9y5wy909DXOqMo+Fr6Rp+lYx7
CnFFuCPXLSJ0BDtiIeN73yUcq6/qrYS0uIvLMLp6NHB739O+BlOq2DYtgCArdXeJRUag7aDIXIox
G48DA3DkM75mH8h6iWJ5l2Xz4d3psKhll5ZVQn1PbcQ8VgSyTdes+3AKydwNCJocp3iHcZizvIgp
y9pwv8i+RsWO67hmhbvhIcTqRklHghFJNo72AlTzctMkfUkAu6G9a/e9Eojo7JPA5k/scjjOjb4D
Gq5uLxNw5iuhE4flLMPUss+MBgUYgh5QcCQHSrY4C+1hctnLiUYjygMDX3YsKgrVlsj5jdWjV14+
nRxJZhSOxJup7912PEXiOLoudzOPNLa1BUuwmWOIVa+SfhU1wbyq3BwgT2z7FDGM09jH2Y2ttbS0
3btILMyttQ7Rfz3ar3OA+J2Lt91jurq+e/Faupa5RGs8gx3GalOoUXWwR/+fb/qJewcq2KnjadaW
ltgvitlI5vchTKo7lKCt5RELkecEGlrytQnN+oThk0qAPjCN5dqJKDeXWgp5UjXg+En68JHx2Krl
pV8DO9iOHSsyOQkrJ3RqNNcDPs2ucIFENE5yweblr2xJdrHhZwV9AnmXmDc/xR7Lk76l2A5Tf+9L
/7rcV8v8sdfrGX0rX5M7MrhCBgwOpiqyVVm2HBeLq2bEskHb1hxgvSmIRY2eRDumY+cRzme+W8HG
CYNNn3njxSGVwapKeWMPAdaCiq1ZJquv0BSikxayRWWHfJ+AtRy7gOdqZLzJObPuTAuJVeE0n40E
g4zjodGQXvrWJogcfHleTv9ADtMm76qHqLe7Sz1rrG6Vlny5JSqOiz2ZTzOEL1o1ZoK2691V0rks
rCgjI2RJev61r4KHRSroTtbnOiXJJVRqThSV8EyBwwpxWgBdI6PLE6CLxwFPxTEqyZtABIKaI/wa
R+0h1idiLkYipByWJKrPn3O7JXggTg+xx8peXZ3L/Ecyw2qa5CZkk85nHT9C6UvPZE7sYBBla7sT
9yx/Pze+GVKfohcNvKna+gZ5bk0ELrxkYmQrczupMyq2x6JF8PnMBDjujUhAbOiY9tdlmStvgFud
mEjkoElzTsVdjzVuVzNAa81qJNevfxrtKDgTsQbOouiPhkasopZY43Hx8SfSh8FFxsdiYhglaWR+
6xBvIkksb+fBI8MEUaA/FGLH4HlYhbXFIERJj5hoFIfZE/ez1RQ0A2Rf5RXxzFrJgJnAnS2ByUho
4sKBm6L2hR2c7oyjR5a480krZt+pmsnQDBCNDgzUcw0RDM6mbwQvF4e61/c9LfylooVJWAdBJ4Bb
LOAhG07OwKVTaNuwf+sJ6IsV7GB5ruiBvOa6PBNpqdGNcoM3shMbZgPnyQcDgbX/s1aE7jqfputC
vVhqzNyl646sSLmJWKw68x0hOCWjFlZM8HOfJtmn1P7+eUFAJDXWnLH4VClqRjd1j1HXj1u3j4pN
ppWMziLxRsv3nNW8R63Bo9wCtrsZTJlc6e8MrP7VQ+k3NKqD+f4YsEePLQ+l503m41tKYo7ZxM3s
vVFyo9+rum8fBubAtjgtzl3EasDm5kZVwGMgRkwzOsNtivx03eiGDU4ukAfbV1Nk5WwxUFjt5ugu
6TmPooRG3WRvEZU4gsAvs1NpCKKKTbHP6YO6zqrfVfBtRyRzqO5yAuvW1nBabp1ltp7HFcqp6Hvh
0zxORXzGcVjc0F79Bn36d8NaAQzEZtNEQJFufsC0EiFF1GircxqS5Iz9m7Ik/G6oNU0CvfNUrEcF
PFkO/wWrx/pXHfx4Pvj3dyLyXsiQRmoPmDePP2mOFhwwNR/Q5+krH84OLinzhfjCGPdcb5PbAGtP
Vik91pyYq8b0WYdY9V06ZclF6r/Dd73j8z5OPkEqgsxxDVMCRvvr9lW2KfgRyxwhMjlfcCJiUEmJ
ZB3cp9igawNjae4MnQm5O8NAFnqyJDFdF8kEQctsL/2GGBybbJY+kSfNpe5xau12cOLkOMpmNyJm
vG9QVuMPBuVah+lOQ77ROie7R105tdZxCuEcVlFwXGoIl7Rp4mVS9XfAV8nci16fI8tEtcKMaKOa
nYDGwKyyB2aPxpGEgjOHZrENXTUlpePRUVBsusTWgFTbN4QjIZIBpmYpZYJOFtvRvEsdn2kD4SFb
TdPjNQLPVZo13b7qJZVV0FXnJBcHKEAYhAoe7mRkccQnfXaGpHHJR+QWDPA4g+wuuR8bjYxOR2Wd
gIaAKXiqGvtJm7yDiQXj4AXkUDWi81ZLj+4igLV8tMpe9yoU0zAJeftlPRkkWzb+ZYT1Gt3iK868
4WHATIuQtd6UHraDICkuZjgkW6GqHUHZU5pmtppgpqz6GoEfW5oeC2/Urxp3uoZDZCMJLawbHKNo
q9BdHQj1/YZPGweAqleJrsK5DnTIQK5ErlUbbyajg0Uaj5x6cm+KskAMmfu7HmD5PuZZ6ZQZmdI9
BXcgfSb0abMl2+B9MBgpXGQ74c1P5IZM5S/IeJLfLH/Nv1mfOBiC2C9IMqZAqn64YjMeQxFz03cU
DKPnjBHbHG5HraPQlz5R0mQ7OAqblSgQfagk+MtPayCiatTotEDPu9KdBvRVZ1zisd+n+oRDvtb9
VRt7bymtwgaMS7X958G+MNS+6a+3m8uWgXZBkf7AYXzgBnD+k/BogtVaoFuh09lbf+qpqb3ppsFQ
ljZu9ZhJqptOow/kACHlw+W0L1CAQu7i2qeh4kLTznXdBmSHBm/anMKJsjAau2zasDHiUExB/oBh
d3aBWT34cewcQue47AfcBrR150Y2DgbgQ0KSUGI03ErzKSrRgVQRpCy9xHz37l2w01dtprule0Ba
bOu3rSJJIfxTZRe+7jQeOWu1w1RFxUXKV1Mr79yApPghmRiQB8+x6b66DdLDBVDZkQq0SSmGNlzr
+6T0jHXZAFdrgdD8YVOo4hw0HjHQXhX1q/Iw0+Z8UHP2Xo6XuS1B0wR3ARU+Tk1gN3KyU0bknwqb
5e3UDDg/7B8sWJngTl8x3ObMy4A8J5/jaqDtOS7Gt2UoEkAtLBJ042oKvWtLL0Qgfm9742FZ8sZq
diXKzyl38taqcwcn/Mn0qIIUc41pKd5SRTKac1xgyFzfW4SxSk5M+fBbqTVX3KIeH3BIKKFHEBkI
+OM6Ww2toBpR+NZlBFkqFZji/jUej588HpgdlLkKmtTexCCccyFCZxOEP4rAeYkD/9inaIQoEMeb
mbbBwDj9PlxPTACzE/pbadWfwwQ66FJXW0oi5lSMqhKCNRe47IBeF8hH9LBs0GNTsS0LfW0MjrOC
VIEwYmA+y7qR1mSB0uXPDKeiU6ry0/so2rK9CFEGiencziy0GU7tRGjfd2DkD0sD24idaRKM/N5G
lX6+Qy1eh/14F3IA6iBbfZ3dhZLBJFmMsiBVeyLz1Y2Heo+2g+O2CE/LV1dOxcSp7p/C8pS3fAcY
u6up1e2jl6MTw2ky4zLYs4JisBL6GaEAklYmigz6A8j5Vn8BUwpv0BmOqIM5eRVVo6yxa7EqvRcs
VeBlpg/BzHhrSa8ASiHWtshAGpR4a5qL4STejhvouiRWxMx6KD9mQI91rxSg9jtIP1biAMfAv/F+
GyJMCFrUinPpUl0xpU1ifAV6N24qD/LV4hCsWxFCifNfgpmtOrpjVH26o+ICa5yBtRHeVHNHcIL3
BC3kTyC8rzBdY2tpaxlgKl2qf1uG54kjaqflPUpshgHILN4b1eUiWEacOtjYTZl2wWrZdekMuAsZ
KYGn+oY+UxsrICFATcyk7qO38tsbv+VR6tsEhyeadzcGRB2bztAfGpE9VDPq6Dn3n/WA1rBJsZ00
tn8lJ688scvBh98X57xovmnjhPCSKGBMpBMDfRf7ORnIpXE3h8z7RKVrT07fvIX1mJwbvCRLLeDp
uGo7EKw3YdC8RN4UvVftZWQf9dEwH3Irf4YCGYKwqTxCvtB61gLHrdVy9YZpjdSvZ9YZ6BgLG7SF
c2YX+zAu2o1TwT/O+vYa5OGxGIlvx++6K2M1fCwlumO2h7/Z/CM5+OXx7wldeNKyhLR0S/8AkJpL
c4DJy/XaAlPB7cr4NpmkcWPoWUVkUzvSVxClnqktRxnPryG2jyebQRsEsOE0VDRVQcTgyuLUD7Cj
PRlwHLUG7N+cZSTYzrF+ToT87mjjlv69ODUoq7lLkQmTRwZTCMZEQvPgycjfWJhrNu6Ak0Ajk+Kg
2R0Kxtx61rTXIIqsDcMEB4FZGO9yxiz70gnQwmc3PVkGt61JuZLMzqkt6FqcyTVUHC02ewqmJJQS
IolTr8ugk9s4YwujJiPLf5RK/xv0SX0qu+xhGBDthuq6F+K5HLT03UGGa/SUakw/m5AUQ0iH6X6I
CxKYaNOWGQERhhlR8rxcQVhUZL8u8BSUHvnGJ0ixsR7YNhNHp3QqZWr52xoloVME0355ngwKtrEM
8TsCEnPTu21ohddxpOJsRrYEjUOQHuV9BbAQM0yzFlNSk/VFfs0wOT6NJwlfCLj8OboxLWaZy/Nd
5E12tnxvXplF9+zFpKw6/vfOeK4SDo/I6gX6ulUPEQINEwzW21wVdVKpjBddRgHCrjQZu7RM6upm
/jwGPdnpdYlZSgt25IIsBeRC3QOi350nGd4v68dlg6qV/bA1teQIh+tbiVd1nVck8MEqZNPlp1dr
YqrfsS1/F+BMXdKszWYxNbfohtlPBhZmfiQ5eZJ1+0DW3HtKr7OM6IIBv67bDUeTR/2Nb5cziY9+
uq/1YjeH1h37X0aPEYNfBvsIOaKBZA7lqkUBxyhWiEulC5KglQe5Gfu3sY6Q1wTGuwV1Nkd7LeZa
6aNDXkzEOMJPqjeqHTYRPqKVQZAEXGW7eRjFgey/AFllDg63tJPLUqX9f+VkPRUZ//sP9TXfi3Kq
oyBs/+s//vK7/ylK6y9/6Bp9Z/ZT/NF+/FZ/+c7Nfy3/OfhRbL62X//yG8KDo3a6737U08OPpkvf
X8Wff/L/9T/+24/luzxN5Y///PfvRZe36rsFmCF/zs9SWT//a/kh//z2f37ZzdeML9tFefo1f/v4
Be+BW8L4FxF0BiJe3XZs0/YQ+Q4/mvY//93w/kWxawo6Z9pMnT/134lbjv4v8rR0xd9wCGaiIP6/
iVvevyD/OcIlKwFFjkUd/X9e2N17Oc1bxhvNC/3z9/+Wd9ldEeVtw9/5sWXQbRTPCGko7Uhjwhb3
15YBqWRcWV1lbxJXix/odPe9jmORA1ehG2V9cl0TQ8xMMzbpjncoTf2LPQfVyRNZ9puJwt++GFoX
XQHoTH7yDy0AR3sXa7Vhb6oMLEFfF4hXsxj9SG11K/ycRBkZDez+fkFbuc4B5bXHIDlMjpg8f5tC
ooB3P3ckpm2o4wiKGRtsojM+vDc9Ky8Iy4GuZO7QXwMcv7OnfLCksSRaGWzBTL4NJRnGs1M8E0D7
pdU6kx0YsX+Rizfip4vqbz4r8yOgj9cDJJCBhOHSKhHV9tfPqmD/Y5Z6q28jmpjVwJ9gwUzUpXdr
glncjQideJTSjSNLLTHgO9PKJt7+UQiHibARn4t+/BahrDrUMWAAMiH5qSQ5VplnnMaJIrMq9eJY
RtEGrc43YG0ST7M1PhS24+9tHYY2F8n4m651ERp+eJtt5iuKPG8h95IfutbMD7RKb3N2W1NzGjsb
+KDO/LhKP40hMeABlLxkKhEXMUxAR0omfZAwQEo8cxdgAfc7zfsKLp3RXOFb526KDIp1s5rJVRF3
mpezd6sCplNF8mwUystuufAaZF48Byy1t6WFYyGzJ4hSGjPUdQG+7gFrxVr3ihg7bcTCVu+820Lr
dgtAoHGYUE8znOR6tsSNitVTmuR2ZcUwpxYqolYZf8RtD+SnwkSXa5xV+cDQ2Z/tU8xM2TEK77Yi
Ae/WCa2T6SfZyYR+t3bNgBzJAOepOzKatpzygFdhODezfDF4/K/KKBbPDkRzwx7fDBy8/HD5CysL
rPC+n+6KCdAcg3BeVsY2UiMzceW3bNhoAICfZtSe/3xR/pIdoJvo8Yjqs0EBkkKhAgV/9iiwRAAi
ISXq1jqWx8py76Q1w04DF7RqrOmzskEy5EVVqlfPsYY6x5+KErcfe6Coa/KtL0fEyNggf/M0+SXA
R+dKVjWlJdi+Go7+4brqRmJDkegRPqvHJ6sdRgqC4TbT2AI19UayVjqPIt7BG/jUkW/6aoBVihmy
HzV+CD30tJPQst1QjXQKQXSA1vuH0+v+tRAOM4hxbN/5QHrXoMZrYBWYor7oDp9goVq5f36ff9GO
6twjuuWRh+SZaGM/akehPAinHhxJdz1trIqwMiGCb3Nj5+cSdzhtQp0/ZPlQEMaBVKCTkPxqmOph
3tGn28OjHk7WWR9j9xaYIC7UNDrMSa3BiHZ3GfuTJ022X//5Rf8y01EvmjdfMED1XPlLNA1UsNAh
hVrCV0k3uNfjh5kFgiiqT1HYZuvMtVYd+pRTS425wcXzhyz18aaBO1Nm9Y4SdUN+4ah+3Ojmn1+a
+Pgw5epwDEw1BoepKZyPszKoBV1PgRZt3RIBNk3xhWSSbWZpz7pVIup2CPCym/BubgymNTWhROsM
D8VjFvlQzhjLlMr5vFhYlf15ATBpZevccmIUTErqB7/160+exPzJMr64k90+QxgOh6xhpV/az8N0
ySX+GlcbEY31A6wgrzSPPEqwSnQB/ImQ2R3nOtYqtNBIzKf0d23XL8c/74KHIFl6PPS4qNQR+JOY
NioDmfe2R02NIfIQ1tNl6bxyo7YQbCpagULVjaKyzoPTjKvA1u4dN4puJubKu3/+SIyPyl71kVCJ
UA2hRqcW+XD8u1GBwQto0naZECw3KHV3fudlNdJbtsgyz8ZrZ61Zp8pjHFIuLwfub17GL1cGFy2P
DG40Uk05+dWg8qf3pO19veiMRLBX5jQX6Ze8kcPZxVi0njBgfnmYXFqzktCwe9wA5oY3F0hrzPvE
JoKMzSyDq+Amxg05l+6pTM3ixo3leyX+PxZuS6rTz6cmUAbqQ5ax0qRM/OV54FvhKMaiIs/bKaO9
H+P0RwQzrsHipTu9Hy44Facj2J2tPZYCjkV/0Ib8CdfCXdrXycNyN2pGBNFQAF+bo/3EUvZsaH23
ctJx3KflNilYudhU4WiqeUjbffsa2trXlhjhTZ12MaN3ZmKTq2h5cf3dJbnunMxwkmPQK0Wmz89s
Me/QlTz+80f0y6BbJ43WYueGz8mVkjfirx9RKLKxiCOl2MU+d9JdUlO0uQIH2kowAdlsMVhBfudU
0ZegZs5uhiM0IjLNLngb9klTh7egS/HRxvHdvF082IWZb5NIK3c6x8U50aL43GT9b6bcf/vCHd3B
mO8pk8NHQ4luNP4IAg+9RckiBm8DG9TAu2vtNr4NCohtQhveTG8m3R7QAMufyjDZIuJyXAH42KOQ
zZ4b031ICfVyk/lWy0J736mqM6iLx/SKMTO4/ec3e4nx/PlKg6lLwgOGMovMYMf+eMLb2tBqYQ/N
pVeHdICNuS1i+MdgMw+TKNhgIZ8OB7mbQiySrqE9ecrdD4m73Hi4TI5oK94I9X5ysVCegVGCyxkZ
QjsK31aSvZF6TXjNZ0dexnDYR7OE0I/ZYdeiSLy2roWQkxOhShH84NavTkGgbVG9FmufA3OXBj1R
8pX92OCAYPSJsgPX07pibXY/kBK0D4JQXrmFvZPh0VBAk/qNKcGmCueC+/gewY5kH0qeLRX6hwuS
UXmT1HrHT0b4ANlEFoXoMEXHSgQZk9CuoKqosuJSEVL3/n95YT/qNXbNiPTbU9LGp7R2rP3yu0D9
q+WfkFl9I7g8Ps0JjK1x6B97vSnPkrYf0daNbsTNfWQXNxJ5x9nquvaua8rPThtNEAT5V8uTVOvt
V+xy3YbjSad6HNly4K64W5Q+LDXHvZwqlFajKXEyJdqEIVQqsCLY6uXDrTVrXlF31BhT+KwN1tds
C3173+pUqrAcH1rCgredwvW1uFNO7BNg7osAcSWzaiSCmKxD/TLIMUBMIuKbyGNPXs92xI4CJSIq
2PFcDK95MxBPQf7kjZsH9tOMT8eosLt6+khsg6gdn/1aOZ01Y5rOQEBJOlpeqOuTyCuzV81DqI33
3YA2P2NBYxp4zDuH8TfQqffPYmDwfiRiaDiVcjy0dS+ufqxbJwSAey1K5I2G6W7TNKRChwnMHivT
xF0/MurmxGifBCpiL02Tp5nMkQNejuiZsfRwANrQPiBK3nBllySca8XVwpq3TCKRHI27AZ/iYTCK
Rolrgr1uOW8MqqbX3pjdP19aIo1iK4C3sSABOJJITn6cE/GtHlR7xpU6im75DTSRhfx3zaMvQ0w5
qJAcA0+u1QpUHUn0Gc/DY6Vl1qNXWZ/IQ9nKYoo+mQR/bEyWEWuG1mycKXuegRMBcwgfJvQl1/9N
1Jktxa1kUfSLFKExJb2qJNVETVAU4BeFMaB5nvX1vcR96I7bhI2xKUpSZp5z9l4beoX8PFlQoquh
7T1zfMG5Gb2QxI0AzET11x1RfeTEddTlqU7C+CmYifeROl17Mzms5KIFkI/qU0tHA+4/zVHbDimt
6gDUrA14zaqAxuR57VPDRW4+IvWT8c4B1Zpk2vxSdJtRs0TTzIFLWmDLqj2rQIO8wJ+m1HazXAwv
ZiZjlFDyizyExSUcAGOhsoS21OpUfHHx1jFNHmJ4HyrZKDT6MYStSw50BuHpvMXH3w/1KG3/G0TM
g7pVZAV3DwKtpgnzU2S+dp0uP5kDW0oToUBOYRyfan28GbIm74t0CBDM9UjUNHGMGe/5pjY+rKL6
GO3sKJMCesuK4jyuHMo0w+qsyN1BrZXmGNVZSVc2RXAV9K9KBl6Q5qHy1PbS4uoRXQ+y1KYnmZqE
9dhLGHo+qoBp5piApvktcH//Vev3gQiJZ2bCOMT7VFUbzxSF5Jj6sEK5KlQ33ZT6MDED/ACbcupS
hz1O2cmxCDdwzKqDNi3mNWrwL6MixhVvlvqOJk+7WwJ0sSEkqS+lXnZiWt5/dc42cHskRbdIlGI3
S3WyMwnE8rVFNXHaxtORXiHd4Rzy26+GCWemN89M7EIlUs+41Rc/Xn81IilxUUHEmwyNETA2RNC6
1KP0XR/4X1lk2MbgwFLpaSymxQk463kkrP2boFic8uXULiywCklmpyGwm9sKCfgtt1EGcQAL7DWl
Of7JhQLRfbLifazKYb+HXbKcYeQE5zJs5kOOusOzabOD9aiY9JJ8Z8Nz0UUz7KMEwNHvchDkwbtg
4XVmDDvMDAvjAGVjVZS1wz0jBZSgR617muMLLVr9opHmbY5tdWgX1upCqzZwhAO48Xb1MY8n9DjZ
GWSRdEK6r6Z1eZag6IL4OXddhpRibm6/MPlf01rT4rwsEmvwJvq/GAloifThGB7a3AhuE0MUrm3B
9jJZk1N3o7HJ0m1lD8tXYJUqBNtJfwbusJ3jKvZaI2+PYVjpx0LvDGcKLILUcwStIhruKqsxFtDg
+PshazNM9h3RcroVw0ms0tnLuzx0MntG4bxM7KmT/UJoWiQmjEx1saF7Zrl2+oegG/lbFcm3biIT
5QA07FjAm6e2A6+pRWgI1tWD8OvyhL+YRLhsgDZL2Hu7JShp1Bbtyjmucn6fv8ocTMeqRuPYAWaC
Acl+f6yhIrqUvS+jHLdPJbjM38WlzSGm/nbQG1GvethiZGFQkh0oTs2VJMRFhUoNs5C1xP/wByzR
fgTENJm6lxOfup+0vH3rU2jPMLLbJv4kPS0GnFhcKfuCKwpBXiiKwGOrClx8JeEC8JlhKo3zto/t
jYh4PZI9oGNdQuEgZ3ImpQy+per1V9FQxjK4ojqG1/Hbohr0YsvMNzw1XSNA8vaKl0E36QWKQS0s
BydT+N6M58hLyyRrt8QoTQX4g4y416u9vi3BoBDYSbMHyEPjq5J2/32LMk3/SeMGKMOqg1kW0yer
Szr+3j+xCIa9ZI3NpRIwyq37tCQ+d3X9zJDdeOlw8BCI8PuckUYZOtALEE7M8i5hpPE01mnq/v47
kCX9GF7EUqqfTY91P2UqSXLo6AD60g40ixhoqJG8022kpkJBOYeMSQeKSIzJHCxPWdZuJKrsA8ZI
8BskaKuC+0NAutDn6qB2qIYCplJNk/lx02OsLpyO1HXKHXpsBzi0QOQ2ko5zHYzuqWrutOU2kHBc
YyIfWlwiIOl19IU2E1jAPZr+RZ8y/Db+RR6Gxpdq1+3tM+1bB+Sxo1nf4qYVH6xR9IIdC8IfqFLc
P5PM+aBR3RhxvqNPfwYr15mQhl9sjtFFJmAhIeCCSST5ScgUCRxQQSxmMxsRITcbzQg/2zr5SK3l
b7qGJBShX9XWVgk4aqCSP7IkH6LAnUhsW8iuqlPN8pgcL9d5as/NBCWAAE4gUjqKEiSF1X60A3NL
bGOIFhV3DWoa6YDhEtH8eZmOJvv8HqLb4Bd28q632bmOg3TbzA2kBlRlBgoxhuIJKklrjk76wDEa
KtfkwIBCZU1NkhkLyZPDNYsBApjh/FYEs7adqG7JG3LDhfMBgP64nR+TEj0ZEYf8qvMnXk8iCmTY
xdNMFzUFsL1RMSl4pYw8CsK//JjU/BUU+6PLBt/USY/DXlhgUbFVwkCMGLpsHbENctUx8bJBnacK
RGG2iGNC82SOoyvns9bROkQvdLcmhnSKAnNep4PVGOIKeNgj5lO5i2Y5Wa35Y4jhaZSBCw/KjwwG
2mxgWSTNHlvHjd7ka96uyLw4vmIFvtnQ5TBeTg+lIp2gtOcvjCjsTug7IagBhTfhxEh2ftZsZsrY
IrSl8OKhlu9ph3qYfiEwLohxF2QpI3gq23KDDmodfPWO46gPf4VITFP3sS+/wGi/l4n5+nujUHUO
9JrIW4g7OXBZv6yDLYIeZlCwCa0620UhDfHkKlnlLilKvymBtRk/tjHe7cm8NeGn0RMqoeAN1EvQ
r+pFhaI45bO34BS0dNiiIwpvHZc2gxSZMQDzgBx5jtpOFy67nmB0zFODBAI1xHSKQcbV1C8bCdiG
JUpx88b+TOPlkwnjqZz751FWX001ob3VGHdZgY4T9Pt0SJXTGMvlEXEgnD5EwJgLdAPDn/ludGDp
ppKsHqO2xE3qemlbY5YAP6eAoWBSuB1UJYw3cAnfpFT24G7Ym97WvETW8OpebHHRy58CfqpVfOLO
PMS9dGij6M9Uo7MzVf1krxiJvvI4Oe7gbOz0+nuuUuyWN32Fw+hP5CxcE2QskvrTzcfR9kqaAVpR
HBc1Wy1Y6bPAyoxxYdySOP3B2xUy5YV5EZBBkquVuTeA7i1Lferhxexm1XrLGqJNGiRbUNfnPaFB
dJHXSiqbjkq2oumW8stu0RLQ3NeGR4gi40nY51DeS6tAFEhwYMqbLpNXt7GX97Eb4OuuOJfzeKKS
f+/S3H6Eyuzb2OdegV9Kx7BGGSbn+fihBvPsjOEsc6QwHKkeuqsWtfeE0JSPFKk0qCL6MyJr80PR
aMRjQDWj5Zu6fW2gMlhIxqCYRaRJszK3ydrJzQeYF16HDoxJ3+IrwzoXbAaDhxX/SRCMTvNeIyUw
KMg1uHhNgLVvwrJjs0IObgbGDwb8y9zz4xrY1RV3TN6EUIBgdartMXVJ1tCbSx/lT63FxqRGxZ2D
Z7cPzEp2A0x9dEM30Wr8YYcotlMsQai39T1cphRPsJnw/FgHuQyQGLRA1MzVFE60SbPcuqZjg5n7
HK3t7BTCfsTAbuzI0jysO1/zaFzgQu40leY54wDfMHdBiQJmLnY0M3wyPx19lVHY8NFqDkTdV1Kq
vgFFekSpbQ4kvEz9evDzLe0OCAjbz58oeQWekD3HNQPTvnkaZHq2pnmxYv1rEAwx6373mRSSa8SE
+QYdqM482SKy0G+xMm+RBcmvtkwe8KQIT7H/pjlTCGtG9RBu5kFCsAFfm4OAY4RzcxgqmdjZcNnW
cvJdIxrul11VGnfSY4JTj+aAn7po0UYPTjSAcGteuGFI4eRGNhlgzcKH0m7viw6BBnVdcgitovD0
uACJyfgvUfXm1gVERvYLN1tIsRgJQi0661UZC0+pWG5wDURi3KRq1e+7IbaejJK7w+BMi/sbMYLd
a+NWNM3GzHJSgmY1vcArvWUJWdYIuv2SzBzSt0vpppUNwocyOvaekTyZ9bAWgUjWohN91+cEQfxh
Ku5JL0AQn4jWWfRokwHIF2XEtMNCc1yuaja34x6UWOMq5FkhXk05WUgZtyEnHixGM3DK3MJevUmd
xBl6NJ1aQa9Ntw3/lLU0XqmR+qROxeCTKMKlYVvPJRk7nFr5ScH5l7vWY1yXTA3u/PZ5KONX28xu
tOMhKvfN7GeK1u5sRiEA2FRYfcyH2yrW/yiMRfBksLj0mNSc9fN4XemgR+EphkmLE5LjUjw/imlA
fhSE361QSbGa0spFHNf7Y7+cQoPlmg3ouYlWCcub/DOMP4p1w0LihNNnBjdfnqHTGYpjAPbKAsgF
6GzakzxZzh1xzkbBVFHnj7z/V0rthtFxwONpRNmBChqTV+2URsoZcA2eNJNjh2pJDW38be1Q+3i3
kY93onDMoEmOU9p7CGbSh1kaKkAe1oRTJgP6zAYdZxr62GU2/44FcSCCnkBSTwzv3VE+LcEpscUR
qbeLEPACkG1Trp54UaIZT7SbMUUasU+hD0R9xvu9vixr0t7IXkmmN60aGZ7W1eTGtNZuHAW2hRzV
R3nm1D8iOfSxRLYbTCf3QiNFYpimL9Gkn7IF+X3pYPiqHCGtNiWjqHVUkxAOKh6tPScp3X2Eslil
KrSodmjAWWHJRHsT2ft8us2rtQ17TTO8duZLnTyS4ivJ37VIxz1jqjHmvbG/JlL0ANpobGY6tbiX
x+ENSuupqIpt3wXTuRaJ+pJWoy/zzMsdpy/2/JTGtXqyEtFTbuLbbS1ZBavQXXXpqVWzI9mDzJXD
P01LX5M0wtcYHT3lvZOKEcFtnB9FGvRYH/HUm2bOrHpZdm3LBhFoOAzjfD9nuHk7Qmk6YnZmN6Nh
H7oaYSUYSSfpkHJCyb1xdCsu5UTSVc4pUGhHDEEur6PbxvWM3zbehLdaDTcKh/sIh5srRwr6VbTK
CD8PxVzDOC4qcCdy8yriBO591ZtfkvhX8VT+WKV2pyqkMlbfBsK29PyIBk5AiTG8kZn9jNkB5S/D
+pzeBa9g+DZjnKsettYYWYJ2xQpMdIupvHRkCmnKi5z9hBJHf8VROLrQjUDvOx4LyWd1Hc3UG6ut
Mp2T5n0MroNGW4WdS112obqVkLxn/ty/auUdS1xcP8CcZZI/T148uiaxX+wbADuzKAeuR87QoBFV
8U8bVtoIW3XzbQom/Ow8ymW23rH6OoXxF4Ew0oDJ2Fq4D7r9aB778D08IiZb/WZMYbEKuWP7CLKj
sFyeQLN5ozGBfi4uj1XJ9P5lZMnFG8PbbcN8XEgWM1Hh2jaLv6zhAJ/0nan0fp+HKSkPhCP07JDg
HXtGqIX1XhnTqYgr3VPMXHhlFrZepm/0Pt+mZsf1Kqm4CiwzIaxvGsZJoyjbWVh0C1egRpKrD71b
vohjtbeNAX12CaG0wBLG/lp+Z936/mUY6DUr3XdRZuOLmFGGzPp4mahUtnWNkhmOt46QomIENWH3
a2lFgTeG2+xgF4WqkdOdXNTPemgS9OQdY7yGFNnRgM3MqOQwkVe41aZIvyzIb92SUKWx71+aQEdL
E9vmyUaDsSVQiQKdBWfTE1bzHOjM73U9zrAaWUeUCqCH5+qk9cpeVjkmZ+ERIq3TFd2m6ANv7mWs
9QP6bJXd6X0SGeJsmtL0fTRPGXp8WIbblApJKTO1wr2CvhVkb2hTHF6xR194k1HtNLlravt8IEmC
sdMM1Kbs4XDKqJ4NPBINyWDVrkwCv46yI4cVotubNrkxIZ6cCCDrrkuiHEIcqE8gYWBcJoK+9/Wz
bHCbsia0WxMRMrc4+x6gggDmdblsVZ6XzkDto7+yrlsJkh6yfRQyyBBVE8NJjw/pgWdoMSGXfUbB
Dn+Vg6ilHBjDw20jLGYZ8ITDPA+S2uPa4zdPT43dAmBYjuRfHohf87TJ8mqtKGkSsH+Fu14dMAHm
W8TrLmkYh3EwCPucyL59KYNgG/U6RADJTdcyFtc79onD+j4zfPDKVMUuzP1He8pmi+/Xa2JXeJm5
9TmDJXl4JKUFMXuxAURJP1C1QqctXnMihdRnRW0YuPIE2Jk3aIpXsMx3QU7BX2zhZrmBRpUwMSnr
uT8TkvCIV5sTdTMtPMQWyHRKybF3C7BJrbyA97vRs4XyUT1NjlZGVIGdOzf1FovsgZ3KC8dk06Hl
gUnJf3H+J55fSrV14KBuFALRxh51fAgvnVlcy7HyiOaa+gCx0TBuDDP0Vsy5NVaOpHU7tlimFMp2
LPM1i+GJQwPNw8pdM9oQabZ/RMIeTXEkKzJPabslZNU1xgdnd3YifVslKbmql6nPwkMaF80tXz+0
hfnWBRitcjyIZAxGDY3aHiMu+wlh3FZIl/QvrQ67GFh5YunBLGcH0XE5SWA1qNJmNPxrGjRpH/g+
ji34JqkgAaiKNhWWiII/U/mJMhRjWUKoVVPR48bPUoTchObebsddMXSuIEhdXWQvt7/awl+YBC1D
6BYYDQacqRZl3WRa7sJBLArMDTAYv+ceicIPLb6njKSbSN+gTHPyYoHolJMF0HIKNaEPo/1CXZPO
smcLog6JsO67SxR9tMWzYccelTterMnNxX2dTSdySQ8ZtYiabWRhOG3+yaIUiyv3AaE6IYymcZo9
I5YsF8v9U6E1WAKiJfXmvDlFvMjTutWDYwn8XlH/SSOfwSca4hBKddiiLGu1KcHbFXl3rsu+PRJT
yNrJ77J+UZgyDFZ7RhVgbGs6aXB5a51vN3YbIWzGAibGtY9UY3iKZ5A4EqNX9ytwecjq5pSnsemO
SxZShbF9TKZGxEMYfjOdus4mPBIlm49B0Btr2FBOdFxZd7u54Nr2g/kSl+mZpx6oPNGxCCSanvC9
4jxo8lPRRAeL3lnfxk8lLcpp6WhBW3Sch/QeNBQzJZGMbl6rVFIm0mfovNWlrdtXASTiprbNcar1
GRdg/45UTbkP9p1Ze+A08kvzZvTFRUq7Y7PoZzPsjoH0NZI1r2n51jaVLdPco0TUnhz902Kqvajw
ltIi0bjycKRsNNXyi1FBuifOWTc9AUFgvXlpEuEV/eA2nMvoUTHBucxonDFWKSqw7XRfF5zsxxvK
Oo7uLKl4wqlivIk7IBhu9GKoDfa55OUjbqBNRS+8dPq/crqlZuU4CjfLJn+hXxbV6cOdVE8YCYPg
QWgJGGeKGc+eWtup0a4hfMmQt1fvWDLavQ57EWBPg7cH78WGE8It7stPCD0yytOwvIhBKS65WZeX
RM9Dz9KV1P39XFVCx+EvLhtjKnByBhDToMucK2ZkIePT49T1DRmXZnu1YedxuNeba1synW2QX7C1
ZW8l5lBHdHb13NZ9j+0fr7j+ZdVkeQR4wzybhFNPalvgVknzJ2JgcBkYLjzU8ppNpnjlm+bHtsqu
pcXTJoY2vtjw2TcgbI8QHfQT9zDK2uUM9qNyEY8V175E5prNtRvqsI2t2eYolL6GtBqOS1+0a+Ec
ekPexX6rgtbXwLsZliy/Qx5+DaNdHIl9GKkfAy37U6C3JW2dQDkFYwZ1Tz1aRoR/RW2l5ywvC18J
f9lBVneICGNyGeOKY2FlP+SEz8BXzOn4+6tuWZRtL0tXcVUIZxANe78OmRBGDmCkTEAlV1M0byYB
2alB59TQaV9eejmpTjrtb2x507Ew0eWLQcUEcTLoltW4LmDc+FR1dVr+LZKCI3hsUOitH6Ql2gZK
Pzh6QvyunmbFUyRDJacFS0EuNH8uR/BMHeGb6UQGUdi13U02pWunrYF0etfve2lXMTd77iWCRYKU
RGh9wRdbRNhR0t6OL+OU/I1M4o6yHP+DADWNQjOUaQs17VYXT1GFdFLqbPXAnIW6dwKfYdq9Eykt
B6+CTtXClajI4Axar67GbidP1TXxDXqqUdQOTq0u7xiEMoBZRtDcR+rU05Qaey3sl0tVk7WxpDai
WGU6WRGtjTF+q5T8Jvq4dERk9fiYKEdri+wnvZVxIcQ4ROe+3GuVwumxF0iBapomcUKvKtHSA1tN
iVyLgZBO2vwbvujr0MEr/Bi77juqFtgLSQhKrwrnE0EOMmBuKX2y1tYOUZ8PcEm1S5vmFCrmUeBR
jGkPcWosyeLuMnBJav2FqRWXp4QJworhN8KwZ/SV+E2vanQ/tKA7oIdArBn5bZwJDwfBD0Egwhvm
7FhKwuJ0qpZOOSp0ieIgP/z+6v8fNMg3LB1J7wtOMnFg1hdaiQOuK5oqvqEkxVkDe6Idisq0bzwH
yYaaIHB7c/pU5TQ/SykRy1h5cFyCN6AhoWdwHxvpLVSp3KVuZ2DJJVKDgREdukukUPe0isWKDEY4
0ThYRZJ4ZNaOArG9K4H8oFekes0waVxnWzkPvYonF1nrEugJST9qd0bUBTKjS65z8xlGFgtfTwBH
OAfPhOwUW9OwGKhkcnX4/ZVQEtMFUhU4v4KRWmiJm0+k70r6uJpMlj08TXvXzor1OspTu9mjSPRR
cmwNA4VkeNIrZKUqiCWLdNb5T5mROI1g9lFJBocn28V9VHIhW1pGgs0+mVS37Gp/4ckgWD3pb+UU
g8lQzWjP1hi+V8wCdGtq/rAezv5JqUMCd7Jov9hddTPTdwYYGy3Q7qZS2L7W1OJEb3LBHHHM+emf
xACuFcRd6Q2ASqjf+s5P8ZI9oTIKnaq1F4SwVrUVdnFEijIcVEv7Nkcos2wvjd+D23smXsGzSslm
QI/l0ErTh9K0+nEuzDPyuvyWBzYmd9Ytau4yeKODDKmieti0FI4p+03dYzEeBQILAOh2fs+bvnTo
rdrbTCHDW2nFp040hNNnZJfb5bKPTX8ZDEJ1c0vDUIfwI1wuY6iuLT7AdsqfcKeosUkzlVDNmktK
+1HsByhKj7oMfRzwmyBWbrkc9WcMOuoJO3zqRGRxP2Klesa1cFP1KXOnrl2AWoB2qzVkOFNFEZK1
UCm0WNQ0Zsz5xR4V9byeO+MwP3ANr0kQZx8srVuiSelC2qjrojKiqph3FicJn3CoDRaqTM6qc1mb
5Tmj6+ENK096oUFLI3D9JN/d2NuDdulaY4dp+t8Mx4kAmYPaaPSL1r/8+6GVUUgQ6MRRSEc20j0N
/4omfxTklTNlzUCseEoUvutl+4e0wdbLk3vO0h9ouaP3SAtwGsf+YI6pv1iEl2uF6VU9sdSYARA7
DPXbHFqvUxYaO3IKM59dvAPKbZeuiqxpk/VORpijFkUM7jwalLIDuQmmyTSdo7weN0kWfs9ZAK6L
fbwiSI7TYKli7urrcDuIy8hUjb9KWd+p0WFKwm/CSnYagD81o2cQJqTSZDxvQVxte2b/Khl+Bim9
i0TzTxSBQseOkOskJUSymmneRQpW+0InbEavbIKK8T/XhsmIzz5V/TL6rY1jVk7/oQoDWqrIrxoH
jqpt+IHL5hZzHicExlEa4obAybiiigaAmiliw+kf6ZjUUzJd6NrwYI8hMqrEXic/LCoLYtyISw2A
11QhJMquAYdPGV6m5U2LgTJRPcEvpc+b2agRKjN5mlaMUjL6iJODSnrIZcuEKx9ajorEi6Q2g3i9
okmSdHbsKjodjjJXHlqSE323RAcokf44MDLK8nNum9eqiNU7Ww5D2R6nLyPslfgX70HVsNi0xTtz
MoXZOOM+1F1+tUSLayBx5302d6k1BJcKcN9EFa5l2k9e5GDf5MWbQIKCPg+w2Hr1nEt+I4X6oyEB
QG2YmkhcxoXZOyVOqULF5RKEynuw5oaJfzrzAaG94zzdZYXqtZruqDPhtPrVJA6DWjbKTrL2JtPc
CMkBMxmErw7JSDAQlyJ/wrJ4MBheNEH8jR8UBUEmPWKSf46dnITn9EamrCCoZVUidH/6/BM2n7Jj
Hd6KIDomF0ESBsOjQFxZCC52ZmWvIcDqZLSijVrElPVMfg56YpZbu5ae5oXY6FjXFzqOS0vTiUjW
tA8I78DC4zRVHb7lMgkn1rgY+7qheC4N9FgNyCI45Ank4Cq90rI2h29Moh+0eEiq0vmL0RrsRwoq
siWLskvjuZCvef1cCOym1eecz66UE4+QcO1V/qCgS/YQQefK8T+TNyNKDQzPz7Nhu635WwkuhY7k
4k8b0sSPQegHikRPUoDz729gvFjBed7YBRxVR+/3HOFVdRuJg3Elxeu4kZUKl0lRbJJa2pdG66kk
xcDe7LkP+2zT0UMweZBE9gbo2+mEVzdnG2xKWf5tLW03WGJTLHhzUOhk+l7LCqg7g2xem2SyT/nW
1Nl07ChM/zbcU1YI9GOK8hOiLwQgJYGBqdCivwCI9gN0q1eRqf1+SRWOQZ2J/zWS/igWPnsdvURk
pLsqRcUQ6Y5ENRIRSJKTa5rS0QkhwhrXIH2ztuPwLNVbKzwEtgHKixtdgA1yhvnRZOZdJ33CbXKc
8bUh/6Ssr4mWEas8uo0RfiDw29fhT4H0rbGIUExoGCuf3LDS/LUwqS4JG8K8yn3mDnHhyWyaeRP4
hEzprmqTTc7ojBA/Iq/IZ+jMbZdP0mYRdfssBfesaIubStP3JBF1pNdJ4sdHVWG4ZZmBn/fySyfH
r4NWZLTIgD4My9B+6ovuSoACMg6QcXUNUSGQ7mAl+14o+D3wCNEyiqePYba+I8TH16qDeK2mjLB+
Px9HSMjhoep+nb3AuzgN6yAUSwLybnn86NDMbJOaALDf3/LwH1CN9ndlENpTA9/qvy+bBSqSHvxo
pFSkpxFkfc2DAf8s3u5TYCMWl1LtlkbTjfQkb4jt8YhsPr0Za3JDLyXDH0Yc7SbpZ/rAzbmxU4Yc
FSP9B3Wy07C/0ZrX0YtiWnfKSWNjIQaO8LxUAUbnT6J1DC3aJJiy5ER1FrJbrfBOjiY16Ls9P6z5
1UwCwrZYgPl/o1AFcvsQ1UA8z0ago4BO5HJJNoX8ZJgnhUFxNZCnDpdOTd4QH2xkK/dAu3HWpzio
MPWXnAxLBIXIs2zQbIy7GRcrlCBDR2vCHCjzMLXY7tRMYCmQ79VuSQ/O+Aralh2VuRmsoK6aSZyl
AcOQLKQpJBEnOmM4DX80CJBd+mftwPdk54YIURXG0SMqPRpJMLc35rhs4m9QsRuFrINybcv0DCey
zK9jmcSYS0R2N+AGpwOybRSnzvxEqOXWc3goYPSYfNGx4YjRxOyp76ySiXJmtu+00sOg72Vx3Gqh
WZDI5jRMG/rmRQPwotNyaDuAJe1PyVOS1O9d+be3JYZU3aYcn5SWHFSqllZcECj580qIZJcJIKur
jB0qDWGsijlb/LcF5nBDFB6nFpP1tKyspu0aVIjalTsucXsW+XXeyDbhGgzmqEjdVsM8ON5RsBTM
79O2pwOPIF25SSUN5O6Dzi4j65Jm254HYZPWdNSneG3CO3odu5PxrE+40PU3Q+C12Evm6vPOYSSh
KwlfTHEP08GBSbBR6hfeSeJpS0epGifssZO3jHAs7npWTTnAJ6j/QW/OJeydBDsRqUWlRTIpaJD0
MHBvK/0BwB4YD7KRagwf8rNOhC5gPpKiIHHYTEbbTclRTqQ/QSfcUhqhNtJJASJj2l8RP7o00XJZ
nycGdeNfof/Rwn9ZA8jUjadXwBROLZ2tbK+h8Gx/jwk/JrU1/04LA9vSkKQ2VxTzjqj+1sXBgB6p
oDjiMOoQS+iqHKgb6zOR682EcTKtvhpiCpFkQCgqXEn5rrQEzYzlTtHrINkbaRGOygWIcol3s3M4
ezhYRxwAECteb1PYn4F4tyyYYXwXvdH8poVQ3foi446PR5Rk343yk06MMIzcBcPNSVwlawwFJhlE
SUA0q4wKowecx5ATtoLJd+BFxoDBMMm7OB9h5BYcNIhPs55nMdLNZIBXotAlBY0mPAOVHPWVT4ZD
tCusKPeNwj4Xcte+qoTc7shwHn0TnOlHUD2Y0mqI4Z+NIEeZXQ8UQ+q3utj7hbHLHZfBeF/i3p3g
cqODn17VRYWnT5dhS7Kp/RZMyp+A2/Aa93pztzTD643k02qhlkt1MByaieFiL/pTo+s70jSlPYvx
GZpJ+iynqc64tj3K9ZQ+J3Uu32xoi6AQt50I6Oh2JLIid+oq+gWmuYXRnjwjJoyfESzuIXWj68uK
2qv1JXquFlU+SyBGCE+Onn8/DJzARMcMI0xb+SRaMhNUUtEZjU72nYAhtio25W8OwJwxRfCZjUO2
4dnjFCpP/U6h8bMz4OpfI0utuHTd+NmGfMUgap/Eu6YslQPwi5+lw3Bq9g1ZiJGBW2DUq5OsLDSu
mZ00UDxe63i6JOkcfHUiITWZG5UpfbYNR1mc/v+hkgNkxpGPX7/+79O/n/n/F4B3CIAEl+Co1i/9
/QP2dtQuNMbpCGv6aVw/LFO2C8cKGvj6u6RdsYu/v5wKMJYIJd5/v6xfirWn/y8Ym5JBZiifNNMY
Z1Yi6x2mcbGLR3U5/f5BvdTyCef/J2SfetMoI0SUpt8jrwzey3SStwJOtK8YkfRe9fG9rbR/8RSm
R8Wg12WTtL2FcIe0qREAgyHWu6WZmhuD+Y1jFkP1sThJzmOmwl+8RF1bH+Zo+OElfBi1ZL4Vl2H6
zqvgOxwiAn77WN9lF2lelqtStD+62XYf3bBsETuANS3U+ENl9x+b5lnv9c8S0rM3zWCnJkvi7Z3p
s6v1LdeC51FHWks/rT0kEk2KIW6rSypoewpJIWKS9mUaKPrfVrQHU4CaJqahJbvULncyoMotksDx
XQX8aRRAXkrUFclQMXip2guqchO6/sIcB4XJ/9g6s+VGmajLPhERJDO3EppHD2WX64awq1zMYwIJ
PH0vVP3319HRNwrLJdsqBMnJc/Zee+EFf6a6tYmhSa+6UZqXjKCNk5GJe0kQFbNm36aV2gEUl9+j
7IdnAPlEHcUIhhY+0RlFxHyOIzrqK7gd0b7ee4Z61gpM+bqHDgCM7Coi5uWooE8x9/GT+gjbS+1w
ou2FZq7bvs6YDzfE3bbsr3hlOgOzloQFjoosesugQz/bmnl13E1bDF+6FeS2Ca1/IJepDq1dV0vv
8njAMkVHw2jkWiHZfbSDHg9amNCd8eYzvVKsVKEtWXPbzN6HHZZTY2kb4enqvNWclcUqy3Ub/T+d
pccP2zldEPIczmBdWKsfvwvwo1oPrqgZ/PA6EquRfZYEqLWl5tBEsNwt0jCPVYOgvoymcZBd3EbC
mYV8uyqq3qDs1U5W1Yonl/gvvWB763bDHUyZHsiiExtmO1Wg1WgWhAcOhWNnDOGCtUsPUzf8LR0G
423nXjQ7gWDr5ltPoMkm/a549bTlZj+Xf6Pl2eNbUfcM85eeoflsEHT86qT1d8Uo+SxVgeQRwP4e
Y0wS4B0r93kSm69tXi0c5hTnyvLUydDYti4j3sfThPPyNvniVNc2xqEa62VMR/XFa7dxS2ayVO0b
HHrvZNg0/0mULT4mQawFGYvxUXjdyZayvaW4hdd6ra5aiUpxYr/ZuQXKw8RFzTK571ExAx/kT8Ld
OU29RGc2ulv0mRr7Vd29mIPRMVq0irtTpslmMpT1HIvBW3eYJH70foVYwlPDT5laNIb6fv50KkTG
Zam4IUXfqeeQDTHRcKpy8+Ja0ifPY3FDtU63JM8bV/hd5uXxr1jyEEYMPWeeT9wZadEE+v1fP/f4
8vHDnNh3q1Hl4fGt/x4ev0tzTe2IkHn7//3RQfjFJpI1ZP3/84cfL2yN6VZH+QLFjnaea/2qMpS5
kHBjd6O0BaTOMKoxlkgzDh6De9XcFonXbZbWtWXtOj6eVS5xlkNogNiMW0ESbf0Uxb5zt8pz4s72
UwXod2/XtAViszWfHXCQVBFTuicW+LkMx/zX4JsiaFjJAGnFVLLVXDwNQkHQK7/n3PevMegyZFxc
/oNGwZKO8ihyOkr23EnYGpm5rf1f0tKmY99fiMGOyReCTz4TaLhhoUeD2+S/W/iBWDuMnWvM135B
Q4iOxlstpLb1s77F90LXwjCsQCxNDZqcCl+ohfAp6lCRZgTy6OFvJwXQ2+pdc5ZNAiFwrodNi1Xv
uCTwsMQ3UWDT6tl6PcHVTmT+REtJNnfsntHo/q4zO9xhEfFwz3U/jDCnXzjY8O6oDM2wDxBhGQdP
dN0JJFG9N9rmEmZte0sAdt/0GUJ31VrjmgQ5uiijfRutqr5URrsPkYXtohpVGOlRiNUNVDt19bNj
id66fn0u3Jq8ZD/58Ex0jGaWxgeSvsO6Hc44DayzJUuoVHWJqsSCvT8l8hq1hGxEWXpPK67mfkCe
X1eAymc7ail27OISQpmoqjBBtLgoEhQoT1K4qOBctK3cwDSkP/HIekPWTOKxr5MgFyE1/TZH9CG2
Q/ObsfYRIZWfM+4Q0kUDn/innMTzshw1VB3V1+RoDU1JTREtLKt9mQOVHNhklDnROkb00qCMIDLB
/2uU5itC33JbjtTzyMRWJf6PuKiHgzubu1Sbon1jN+IoW36hEQ7nuNfzq40roen4sDrSbRgRJbtE
zPIgE51hcieC3kwbXJaIEzAGTmdZcmdMtSXQeHnqjCFtgOWrzu0o+P97jlVXD9SLUaSk3+qzvdGt
4YfykSNRaRGPPaPV0Yb0s+mMec0q3RJnVNtBapR+UCAVHOG9X+oJu2SrlHUzwJr5LkjiDnfeODnl
08gW+ypA/041sOR4JNBmvtIO1U7EyRPIs0WrTTgHXXfW+ddS9jGyIKxWaZypi8jmLxjDw64aGBeO
ToszkCJ65U/04zNJwoJmZzAP28+aYf7BEn+RRDdn4JndxcBB2HvxdGzCrD8XNC4OKNOwypavhmUv
zFxGXjLHdqD6jE1tBQOPRDVLFjpgSv0nSDn75JrxtcB9PZTtr7Dm/jVq6A7UYMHuY0+MsZwORXIj
Bu1FH/x8r5KI2WyZ7kenWYlobm8DXBmX/0/LYIC3y8basvGsOApC7MZwogretCE3lAIaMs9+n4dN
Rrw4IziTxWqb6eE9smxiVDTJltnD9NJIOSPhdqdz6nDHXzES2SeD1K7+nOwHiYvcDru3hGp0NREH
EDjc4lYRu2lQBMudoD15I3sIkOt7cqfoKKmm2CBf1tiuqq6Vp48mh3nWEFrCZrXMNlkI9acVNGed
EdPTiB2lpYvudu5fJyz0C/L4ium7yPpvZugFk6I5SrQNOYb0AWeNLNLY+lMoYjCYnmzjDGt7jvYH
9LAOq0gkqymXSWBEVbPu2A15YY8LLoQNgtQKEQm91KQ/l5PzHDamt8ooEJd9aoWmLF7bA76csayi
9UhG2HZGedw3wtiNQ82uO439TSky9EbsSiKaM7qwkOoWE0exsdk3z8kWzwY0GFJ+EPhcchcccl70
KRrljJwF2a1Z1fv3QamNaFjFY/elAJ40hizrOB8P3ec4TPpFTuYzFW/5TgwzPfNCNtfH01L8dCtv
WJgmYonP2OSVvBSj3z3FyWRfMgeR1my+DpWy31RLwlSXVNrOL40jUza6cTgzgwSkgoFTEgZq9IGA
CG+1N/00YUwHhRAu0FE+cT1WW8P94dWzDQs+vzREegTgk2+R1kLUW1yxHSK5mggIelF+x45ZPxcR
2KXO4OJkhkuLPiHZyCNfaCWK4k5qtVz7o/dWKjbYDFqtjaJVUMTAbmmnAcTyDjZ7QeLPAMsbZr/D
0IPzMnZes8iFvTyrrykqf9h9DV2s/BzSlnE6zdkVGsJ1nrTwGS2yvfUs4tyJwz9mkYNUXqbRufeS
hDm80Jlw634KYmTd6N9DOioVe+TyOhK/choH/4mIym2vfTYsgSAYbWM9w+pZlZm6TqUjMMKON0ea
zr0k4MlLMVilFl2QQdF4GTvSAVkYRiEJQNMJgtd2Fd1S8Nx4zT3/gHX/phIBYbGNX4QzfyWxQAzr
e22AbilNjWnP9bzvEjke0LE9i/ZPShEBQIs2BTgevM8We3S1AK3G2ADTiv+xasRKTr0HXIPRxcQ5
RI9vFBtJx+ImWu8dk7x35I4yHqU2/9D8CBkupuMeS/1s+wNe1ukqmgIPpl6inW71n7Gas4Oh/bKK
yQwAKJd69eGUvnuK0+nVaGkaTBb9oqQRQF3q/q9llPPdhOZCsPVKZK06ZkVXb62WGUGNLGQ/9BmF
hUtWCmibizEl7pOWsqBqITjxZj7QB3DvWdp497oZ/3pJEx6S5dnj+zNm4AK5RDs0Z9dPc6TZLMx5
RzMSgPS/h3r5ysHdNuApoVOcViSo4NRCDrQ8pHH0vx8e33s8dQDYHGDjM4geiyMJkAA4lZjWhS9f
tUT0GxLvP/06955Mtie+4+S3TkNRYcrpIByjD7wB6GQmvHXExo+2uhL7JuPDCJ0x2XNlE5p8zWI9
P0E3ZZ18fAnxn8uc4SdS+cUVkgCWCG0k4TahG3vw2bBr44Zkkt7CA2VwkEuW36MTRc/l2CW7Yuir
U+vSKZMqhWAqNXkBVy0vj688KNH01DkVPbP7ifEgfWfd38PH83d+Sj8H2UAVqMZO3wRXjcX1ZDL8
/S54/xQB4deA76YbTwRtTCc4pfNp8o/k4YbHMR8kctvl+xiO53+v0H3VHnUgro87DCr77AYXehYI
sejI5rf/vl35zT23PXn8f75vSJq5jQbh4vHT0+jmF42Zi5X1xru1iDbT9h3X4zLmpDv2+LaDYXkX
mlG7zUPiD4TWxRt2fPrx8eBrMS6NUCeVq+YzpVHweHx8O5MlloAmo6c4h/H1v4dizlJ6d9yTCh/K
MaDAqdJXCJeyQzurl8cLQ7vgo5MlQK5WnOe+ZdVdDrwH4PdUNBr5enzr8ZDajbmrMxRimFss0hs8
ua+50cZ0ztMRBfDosy/Q6l1FrsjeRgqC8tT6UaS1du4d7selK5yfjsrC9WTO0WmiT/Wz+8KlO17g
YXvbaHoNQ02+UX3KrdDCLyMb1AkhTLUuIzG9e5Y7MgbynV29PJ0dxgU4Y91rCHDkTWEXmsoJGbIy
L5OHIPXfqzDLoa1ixlP3d88AchOWzYyYHqSdqDFimYqYwLix4kNv4OceKwD8msNoiQCvXTpH4gcO
VApzimqLHUJEXXXLUuo7H033h0RHQgJPgd9ocO0fsRNtH9+f6fPsfB+2HMFy04eoQFQzsHl1q3cd
t9XZSwhF/O+h6yAlJLGNnoOsFiQ7/KuY9P95SVXhei9Mg2E8myW2yvzz49e0VXmzOiwOHepIYuZc
Wh6ZdzdDG0u2W6kgo748F+W4w5GMVDws493kFtOTWh5C+n8o6TNCV2yys4mwefIVvhHXkU+OzTxf
F/5B6eWz7y3uonnoV1U3Vpu88emV024LyFiUfJrW8DuS70nTh59pMd4Gld96WGRPsxYik8xluCne
pdNWp6kK9VM0CWSknl4/0QihX2yj2EhHjAZACN3r44FNTLvzNBxLXj/xAS8P//1rhapZn1OFjfx/
fuDfV308BHHIIvbfP4CrHK6wdl2wgM8sA7Cmu/zZ1lx17pdndDvae5dL2vY8e7wq1blrd8iiaLkM
7xZxd0E+9C92OFZ0bDBXOAI2od/7GS6FOgtSHIwBysTmEJNh/xAQPR5ofUl8oeNIpIyrH5hrr5W7
lVXR3Uzb/uE1VXqxE6onNx16FBYwEmbfPvO/LogAN7qdk1O/eu0i86cLoQ1DuYkHI987FhLupo0P
cN7LDegxyM8uk5/Z9zi9VWozVC/VVrUw7zuFsilPUkbY/vA266S1eDO4RzcgBaI7G8D3Wa8b9zKk
91H7ZmMJm1uT+drP1Ffemb9a+g1bbdYYCSPKAGVFXq6P5MSGwz11E/tRAFF+mXlHJbFCLsEj3kh8
kw0d4RKB0Muj3DtajzBOvXwCwJWjwqRgZ6B6RLv+1GkgJSpngbi34zIM67FgW9zoMtj/p1YnxMTq
OB0KRTfDY/+8giyQHHH1fpCcSXSSSbsjp3gbQvqqdffNlD/bW8ktywZsG2zRNw0RSwQcl8na06Ud
ZDTlzpH/HilH38fUE86yJaF/8qlPuBgnw4T8XcQGJ429McxQPA8x44q+yf4kpCe8eoyMUiduMfNj
mNOnzjhbeMNOJZYoI/amfTV9NW56CHW/PabDS2OaRAQbWMA64VI+59m6T+XW0wvEUtLbDVLW22pJ
Wpv8lHTVtHhx2RNv+MDVnv2bEvYbO5uCnfFAELlXVX/HWDLKnwVDlKZ7JxYrSDx/UWLr9robxh61
ARjS1CytY7UonrHLn+Cb0twowUao0cpPMP+1oAe9yw1omT4gYjnCrlyrsTm6ktjOqWfVjFTc7Uin
8vnTzywOzS6quLtrord/VJY89FHzBYSmWuU1YVMh1S/zJI1izch+d6Yzs7HHBu8ohG1Z+pI5hnE0
CBVBFm8w1ewxoU0TjgY5R9swZaGAU5mvBpfYaYS5gTEiRi1Y0CtmEztlqU1a5UwNvWQ/5ciwOjM8
TY4z7GF7tZRR40+0GxmzcFPf1kLhP8ymPX2vGrD5IoxuJrLNy5y9dzCig3LJMIRUcql0C3AFFpCU
jsaE3nFrT3SdQl26t5K3h2xRpBtdeHhWKeDW6IPsq4zxx/RQcjY459q7ZZKEVWJn39qAsXDJ8jZx
uljXSTGNQpu36gCYbkNVHmcqc30MGwB+3NFSl25cWYJL7Pp+gyKxWfNemr2p8jNbvJwoOF3bDhPD
1QSql6Q2oUuUmTCxYskdyTbKEl1q+FQi6gXZ0PyYe6JImH5YHFYUs1NH69O9FE6p3+WUfbW5qta9
RB9SIlflWttlI9F2OUGAJ3ZC+9j03YvjkOBGc8wOaHIYVzdjb2a7jDY03GhabYOIy3y1K3vqGhP9
IMmLxolGFvrBLvfWWttNV8lEPHVJq/ZGnyQbevGzChHKxhK1I13w++QhgW2Nrtr1scf+fRIvtcNk
me1FSPsxXRB8iPAzwwxGywQLpGsX28nGs0+QH1403McoL+/a5NkofMWSVs/Kg9QHdhATZ7QbT2Ml
f1uN/1ERBrapfxQCcbyNA2TlwIiwfPIgcP9lme9d0rJ7r0roMGTbFJfIjT5VYvy0ZFYRgGkACGFx
FeyRnl21eJUkirWyJca9y3P/RLekOKR6fm5sCeZLj6DyYzCmBv6Y9OQXbqMfbGGTi7U8VNTaVspR
Eja9NNMA6TLTtGjrycYUhaEJXs7WKGIybAfcJnZ2hA3DYL8kY1tX/EZXkEKWY9Gt9Ki4WZAH9A7A
nx+51yhTZmBN7h+70b/T1I+Y7SVr28/eNbup7oSr7qo4JgoXNryH4qgz4CDRwX/2oz0WTEI7m4yd
vVeTsoj4mgxO2mCy0irUrfOdaexvASOIppB+htRP1K2O96Seo3s8GdjNHMk774lHZTKqHeLia3TP
XSyaa+RI/MUwhXz1MQhCulwNLRcoXp/Q1V2FA8JuqxT7w7trTB2y6mhRlCGmqiKJ0zFELusTJAXp
X+yLzvtlz5NzrKd9KaqR3eIyzqela9n2sAHCz6Cxec28DJk8ilCJLEzpp3lANNMv+hJYq4RKT5wm
i1dB1+g5SM5XHabMXs+qoHGY+UXMvUgDkkAIVX2BYEoggkFuXedjCy5jgiFyh9bzwrxIckr2sGVQ
WRTlEUe/f6xNCmFd2400U68hw2+LK/5a46ES5ZkUAIMcdwQhZRSngaYs4+QMv+PCrC+NLsUa6WkW
WNzMAuxLxsqL3UscoezuwtjYGxqsljJuNnPPnMvTy/fQaZE+T9NHryQdmRjf67BE9dWqRrcP5s3t
M5QIefIHPdOwJZORi6POaibxU7HR2Z3SpCKFBzxBTJ5Kt6ulAw/Yi/92htGh/20rHCe4gmMNnl7m
SRKuk79FlHrbOhp/sTOQh6XnrUQODtTpGU/l2lOFNWrXdziehsEf1kStA4wTyVNn678sDH6Ix+rX
HHv4Walyh07ld6KPn/AydlqF0BdMohG0+NlRWB/yyVW7eBhqNt10K1x3A1+jOsicnqhAfb4pY2Hv
5EzWgGaUpLmU6Prqkf+Tj2aVsaP2qWmxudcSx36vdfeltlO8LJUGOGMQ3cHSnXk3LLPtDmXTtoi8
8CZMokZx8lIMTmLay25+q9vsLpAGD5HVbUaVsc533RaCDbDVGlUHHWjG/TR1g64uje2QBklcb0YM
TE9NJ18cpdRhzw4bYIPKXv1cgApz+by5I+yARmUbpA26PvwmvddHiUrRXWuvhJxE1snNJcw+sYF7
515tzfvjFWSP1h0wxaZR2jrTvbewQQOQ1JpLnyUPFE2W56HUCaCIP7JJDdcRNzTtuXmNq0ScqO68
LXq0wNFIAaUUe9UxA8FWmXAtTndRpO3WVQXebWyS3vjul2kTFJlg/AQ6xGX8s2qN+VNF0bQK5fuc
IotzsgzKRcVxG+xfEw6lrUz9dm0pA69/ZgD0USSex/3zzJiOAZvTrye5DGSVaa5sv/mbYjJaCaf+
riuWAb1DXtx+miaTc+TucmvU3kBbj9MwtbqzVqXDyiRIIsgS0qnMdiuFeSszJ74yXfxCkjhvOipB
M+vjc5h6B2PUKPQKDyuXRiH4eLAiN7/7kf5dG2DHWyKl3bp+q7TxG9YG8ThVOm49aeyMhClNhsss
6A0NVWmV7EObZdksEoYZ6YCdwX5LlOQ/QwGGuphUi+g7cbr+MpoaRajOO7SJm0qRtO6I/V4ZxaCd
ciYqUI828MhYvPM/lgp3VS0oo+Ly0xqMT6qQZJNiUGc0VqrTUDGb6ZMPW83DrWWHQUxAtLU0S578
PjmTriAQx1FRDZHaa3l1VdMYb7PWHl5pcTIpjqata0/hpoSI8abnNrpj2f810j4LCqIn22a4aBpq
e/YL/Qol6+TMyQXT+hygokqxKHjhGqlIIPLCQ41i/065PdAfg+HjcexMMpltMTr72aih0aQlDLHu
EPmgGJGCToEeEZerNcg/tQrfYdlyRCK25Lhsg1Bi4vEb8dz6sbFhIL9XTRRuFl9uS+r0JXS5vQNB
Y47F4MpJvvxCkHLLFnvl2jSAgWoSsU4WrscSv3IJQuNeAEeROAIG5tWLCC1vNaZFSFeRuT6XfMVe
Co0qW1GdiaoHZK4EayMrgdlThoLZ4bBnw8jwoKAfC5gZGQJFrVSTsdYd/702BvKPyE+D8GUeiN7h
VZ0Ygyn+ChM1B07XuIGvKcxq3dQ9K8MHtzsNO78gLgJlan9p/ALNONAwt+yY7y8PjDV/OUZuE1nD
mbrQJ1i+9ZesQhoezyxWGZi4SvMaXilZa2Wb4Tqgv5+NhbFuSeChv8Et54H/szzf39Vu7e1sE69e
7z6DlNdfHmA0OSy8uMxmcmtF5Tamjto5SqC/m+h6W3H2x5kBQ7q+OlQRE19S7SjOlCWOym2ep9wk
EnSBNxpEcARDo8ythao8M531QHAOqFEnuRBtT1N8EJAjUHr3vkoDJx21m5tzh8xqM3+Lmt+jGO2X
yJNQiULgdcAV4TKZ1O7YBpxVWZjkS+m+9xTlNEKG5U8K9rm7zkXWZyh5M0gHyId4Z1Xw9RzC4dej
Tdg88GWcxCaKlpQRSSzL+G56/S9ofeTQF/ZRsTdfRGcPwqXb6VVgYl65OWH13bX+wM1XvjRRXnIt
SPnyeJUdz+MWfVF4KjH9tr7GdjLL0n0+1tRdWnp7YN9I3b4+KIWOaRwF8whkm1p7eRx0jqgX+IZE
wAen6+o3lQZhyR/vZUyzesHQe72p7/wEjktYh0+ssYpZT7QpcxMFk0tuX5YlkAsY+DQE+0RO3Vw7
GTkXms8gHuAgUHI6t8oixo9WzdrSYEQ0dkj4jVE3a9BqqE+InG2WCtTBnUq0oVyzcrI97uL40hLJ
oWRjnbQ6uUXKno+SnWdf51ifzDS9sFuFno9VIrX6VKwL6eabZtT0vapduOwixGuSSPv0SBw1Lfts
tRrjKD9h/JWEb6Kq5/OMWmlHGsx7m5L2mNgO7b/MGna0epfIOyIhlJ/4O+yFdOK4654fX4Ux7o/W
qYunsXM3keEOr7z8cRKFBFPgmqOKezz0S4B0la6aJTzCkN5zVhLeQaASndyBzWyN0Z4TOJZMJV3y
gUlh6DtNrgQ1y5PAbMSgxtFfMINgNxMxGPuCzWdBJ/40d+Lo6qhOZ1ynh7n1gT5hm/JYTbHsPDe+
qb9Z83QYcUV2C3Yz0XhrEROCCSsCYbwUvZAKp61OhN+9MNA9dwh3EWDHE8TfMvVvWkqCppctgC2X
SLHRwlrf+FGBkZW7SjIW2S3SkVJH6e9/PE/DfGtLT10eD0nmC6SwU3fQ0RAJ3cdGYllpEEWexu2d
spug3w8c2TfNJE3K4Bq8LM/GPo0QRDPbndIJwChyRrKz7Rc5ea8+3OmrpE7ExWmfasxDDJnroO9p
lWCOHdkgTqifNMwdVgElRidC5I6KP+BMQL5REN6Vzvy4babJV53kG6+2tyJEKVNoqfvvE48TUuJm
6W1anfuEn2blNapD/WuMSJanpzOuZxWDk7D8v/+FCmgEniQTzH5qZkSejYD3OMXRsJ0JraEjUxUB
IDVv72EWeaPioU06EqywKmuzRN+aTjtNL+ddUqvXXurHKSt53ybKzVHp0TZldnthM9DuE705dLJ/
r5m4foNSW4c+6WUNaJg4IoVKZd4FEdW0MfSROpjwkqeBLd5bPXT0Xr1yuj4edHMaV4VL43r0YRvl
enKlZqW4nqJn7iTQW8PZ5Ibp54d/71+L8jfdem4YjVBbItDyidiw4b8GMfG+KzQCfIqS7ARC1vL9
COCcBAxxR2+db2ErkKmrJpaRVkNR13Z7p5zDJwWsqcCDbM+++GTdYCgwm9Nu9uzvnhzOHzT1gQAt
x4t8uJymMeewYbz4SeU+ZYO9j/PoYJhwGTCTNci78bP7sbUxkxyhETP7K3P9+3IHP3QRaKzOR8ug
GZjPQ82mfK2/G9/CXc5pfH8cbrca5P5xueMVZui4tHJs7uQ186FNaDB2Rhrh0u8v8NKhHq0978fs
v4RTHwdCefJZVkCRzBTV4YqOl08SqObu/t3bQgQs1RpX9p3ddbxHwTvjULXcTVYa1jazcdLUDLbY
WzvNXuOf98iOAZfAslr3NarmbLZJfMMXuRJa+gfLc7EFxBKMbMVn5LStl9NL6OW8K1AVvxZAjg+T
stoziFxwXboeDJib0OQXd33h0j4SIx53AM1QHPjHIo0Ni2QEr96S8WNcScuxT36Lj210DXtNpgQx
Nk24N9tOC7REDsGMLfrmS/HNX4e2ynHQafIAXAjHyAnmqRKvgB3oJrfm8JRV1TFS4p3ELfWk9YhC
KqE+RxXHx4LOQue+/4MkW0ttNSelf1EdCSgYcn08wMgTDDo7W+DG7r3tELGnWoGmUmMw6TsawQUY
4pVj7bnJfGWIq9/niT421o2wXYRUYFiX1bs1EHA2XfGjYlLSLXD0GTcrI3VKZ9zP7So27YpKriEB
Nkvn6benaat+MlLkyV8RGLRb2aPx68fIPYdyRF3dL5ywUJ4z12FabkYoMuFBwbmFdoXGsfH4Q+kP
o4IXwo9N+jbBPbKvYobNhHkFZi/Hp8faiS+IKcMS2ihMDSPPzDgW4MK9XG7JRpJ2QZnYm4zk419j
AhAqLu3tv3PN6HFdF5b1y1nIzHVvQrspOnwoHTPQ2SbyNdd8tR9L41efqHQD82K8V0V/xFNHkRHh
5NJn0zrGJvqPejLx42l0ltIk+cOBNt91S7A9I1JEQNSp6fkcNMPu97peYqbPLLD2OZMrzImlERpP
ZRnhGTDa6mnYl3reUvsX84YMJJQGvbUy544eg2mXGBF1bR8O7JQrpSFtYdt5rm2gVlJyXYyWPgTK
BA/iDu0aEcN4dbzmJAk4Ho3uRsZBum6SxANdTaVU4Jd5HK3HUkhDlCgny0gDf1kZQlFgQXDs/piN
C+mYSNh64VLQVxnQt87G78gE1qqCB7uYj52zjnBc1LxjfO08A/LYgH/2cdgyXGUb19xT09Q3T2f3
3Ufmpkyl2LuPlaoV3bZhYr1tDLw53sKUHWoXDrIdkR/g+Xu9LWcK9K+JUNeAtLSPx18Vhu3vLJHT
hF+Wa0S//cVojE0ectXWgrTdos/mbTt5v6POejV7r392Bi6DJIyZ8SJ2phof5Q1v6gLNaK/GMB0M
MoZ31mhnX5NE5JiUGf5UVYtN1Of1fSoRHCV6b197Ils1mJpfI1xitAy62glOhpVqx2IL8B64zHLx
jGyZMAbgJU2baB1XKn/O6iXzDZVWacv2SQ5MAEXhPHtiAqq5dIZJ8whqr4zOPfreKzTyL033+0MN
oIwmN+VVX0M2IQUrmAEcnjOCb+igUXqbAzdtRbEYGO5izYm98f44NIwoUWDN0aVdJvGErPV7ck+y
U5RRCqWRpe0LI62wM1Bw+WwFTppdXWLycQFVyVsJ/hoIGG+WhKPF1nDBzBD0cB3Xdmo2h0KAPG1T
OPaPXPUZdy++C2iZucuvyAoULtasJ4fIgJRBiC7u2GW5b4T7CSjSfelsFgWjjJd5JQkzjhQsLNBi
jk0VOxgkGgsVXu0zzobdO/mlBWQF6RjRCA61rjOvPK9Jzl2BW88QxZs9yfHzsQIwvKpPI47fTd9w
ZUxWPQT6gAC6M1j+ZTp6QY4RB4+fk1/rIh4oqVm7ctUiHzfN+QhIiTXZQLFn5h/jgLbCQaSAQT3H
fVyWxTnpkhnGxoSSNVL3ejHxlbjTAuHV/Apfg9qkmnLjZfiR4qodL+nfjsXUyT7cduqvflK66zKz
iz24fQzS3FZXPtbhZ8tuLj6CAOJvxJUAY0Yx+Hq2vEWxp2+9mhq1iV22tY8j3sZWhbUf73sdqeyM
FsPZzqVOVTor50JvE8OejubQoz+zqdu2PlTt9IeuTbSuxNDu5vEPdGC0jANpAzaIn9bT/E3oorti
Ot9glCqx8keSu0WorXTUnT+7Vum7cUwGPJ1z/KHD6EJowAmlnucm9J91TGfbajDG+7+jVQ4jgaTL
FWE2PVYZIAEIhf5tYQHHnlwWX1jie1r/IzUBtJPaKvcwFKJT5lmUQktak85CG0hK983jfox/il+C
s1Lf98hZufTYW9rIsrvPWKdJGy/luG53mFylhnC0drBYjv1qnDg1u9x+SRob3dVk894FOuplzQP4
3erXpAuHS9ugKfdhATwiCWaLrfVc14CtgIqswPwweWGzYBnVjQ6ZH7Q+plKNV2xMoWLw0gulSw/P
Ue3Gt6pTe6vTnsC8pky/BvgkCeIXXEO0VQHc1lphvRCNNWA6asW2i4t+/dhwDnF68+JeniPZINND
kHV4bFIraSJejZIXNd0e53rp4dpVqob7k443uqTu6bFFBUqNFMwxzn5T+DeuNBHQJG5JsADMr1yN
G+LiFNOWOBumodZG6zAn+HhpbpWKg250X00uo2drSP4XZ+e1HLeypelX6djXg9OJRMJ19OmLqmJ5
eopGNwgZCt57PP18AM90S9QOqmMuxKBEikQVEplr/es35iVigLtK6O2hM/QzWG2xbiHcHScc4OAv
avWpNf3H0s8uCnNE4p216uxI8yW3B1bEXEIZHft7P+kn3BqqU52tsxrFma9AI7EYofMRAX6n3XDM
aueGjLJ4rZJRrJHzcbc67Yz1YniJtx9AAuR/+HImYheJhjSsdHUFGb6DJRprB8Jb1Nia5yApy80b
QsAQzMYG7Spq9MdwTDFF7JL6KmO+e1l5VnMcXsBTco40V7sOJoWYwpgeZQd3HQYHFrtWC9ms9Btk
pDd+hWDfQZXgJ3LTOXgswPDyTj0MVdjkyXxnI41mmVdMrsNNk/fOBbIZBRGrvxix7TCrRLtJpOK2
OJa7Dgezflq29qlpHgdSR6co1q8HiH7rVEdVWkz5oTFN465o8ZmyPMqeCQjnKHztm5OLpykUwVfT
YeSbtRj1wK55gBtQNtBvLLywr0VZfqKxGs4q7cqdR7gDrn7ARGOEiYsuuv4ga7Uaa1TYY4pj51uB
q+Xhi8Yz+pSVzrQK49q6BAPFOnQsXkqR9FdT1dpQlAPo88Ynu8PovyEx+gahon0hE7Cxlpz4m/KU
npfjo3dwynnb/GNr8nbGPJpzmjq5XD6rW1SmHYrMvRd06kar8qdWyPC5hkNqD/11rKBvuigXqxzD
fC5a4/c6mzEfTJA//Ot7uv0t37E1KRhnrm14Ql+4BxvK9y0+O6ch0IIT3Q8BD7BcOv0wTFV4Ry8Q
PcYTXWspHu3U2ofYvhFO25DkDLrqkwS1HmN9OPfmCL1h8Af4a81D7eg4tfTlPYIU5ghoTXGz8PtH
IBgkzlV/iDwMZ5Z1In1k7MR7W0RBE6aQYATekVQdx/63pZVSYfU1zF6W3wR3Sb/PFFti394H0SRd
trghuoRnvQNc0jdkfzIx0Bg4ZD7OYEtgHLDZ8AYgMNnFhIPFtkoLymG9K3+UOqM4XzbR1RgWS9tD
4+HoOPDZA16P7H/3HdSliyTWuq0+TN3d28YcWGtpoCxeFpeGP2kCY78vUfDD7zX8g95QPUBqSh+Q
TisK3LkpGt1JrilJ/Mus/cRsbUVyNL1ton8OGqzPzaH4bs2PYQyJaUcygcFJS34rHhiroai8MxUW
JlwdR3ZQHgYTVV5amk+J72mPxIwLEFqRwz2I3WubUhT/OOl/m6JHSQzP96lhCxFNnN05Y0xbOgXx
ftkcRe94T6ORPVr5kNwWBLzdYjh2W+d9/RyVjNmRgPlbHanFc+gMEMk0EWIn1dM3QiKbz3B4yZcR
Rljj0qDNH3IMTkY4G4elDRSS/KIkM/pLLRixcnLLRwctyHLMTBF+10q1lUZ8KzEEb3EfjhJPJYZx
KXmcF24Swh8bk3xr1gyFaCAvltCLpKnMYz7U99Jf9A9CR+OF4K4rytP/fChSEgsEg64TTNBrWCkS
nCKIzySX6bvYyticRwxnMRHdOB6Dy+VgrEZNXlGNV/uUeOB1yizvlfguDMvGCrvxesLgP8A70WGs
fha5ChksB9Uucrll6GD6oxRzf1XDqs3dkIk+GBftk8rX9hTBigCZtk94g7k7o2mOXRBqOFGqDGm+
hwuLyBhbFYgTQlHEu0yBQeQ5xb83w6pRb+bAU+1N4lhy17n8NAsW3UpaRXMDvJVfi6rl8gY//JxN
OJNpHTxEQGb2G6O5i6rqsuqn6Rqzbox5E3TjISypI9NM9cC5421cA8px65rgKpQMS+tjTc3eVxN2
LGKs9xZuJgAiSEVy3xr2dY/ko0i65tROTrCZ5ZyIagecpzPyEuDFfa2Izl13FjApay3+1CZHd4kv
QsqJaU9k4yJUKMQ2OM/6nTYdirwv3k54LYMK21g1SlGpvy6LqbZwgIs6nj9TdNVt1kXfElrUjQEI
x4ZgPMVegK8Rby0n6yYyRPA8YjYVGOMz+9k+MKto7cfCvDf86SHBhuAIfFfdwyH1jsviSy1srcoi
eYylKXFXh6una665qyJoVjCFWym+W3GyxxMCQeNwOUOFbxMJNLP4POZ+cKgrpW+8jko4jKfmyojq
W8fI44PudzZnvONfKgf7G4xuXRPbtM5w0OIjssB4w6hXaVSnl4qYXDbI/DLsc/+w3IZKg/BtDvqZ
CRpzacegOqh63GZA7Qiq9naiT731EtFWhBRoQAgP+EPZOxQQATmOJmovOkdb2WIv0IUEZLDe1RNz
qjAXt76VWd+FVV21BlYpDQDchrpzTacmb2IHfleeU+RG9Ln+EGsPBUP6VTZArsA79TIunJvS6IAY
QyCwBUvF4zDIblQ9BBdj1n3HxGq20WyIYQpQREGj6qFbE82WJt1tn9O1Y/4XQzMT8pOXeNGWF0ka
yfwzHLHuDe+i9jrjEz3I9zgFRYYCP2G3QWMuQg1k123989LPvSEL5eecRLe7SpEVNMvYtVSeFtDV
oACewU+7N2etT/YDYJNMYs9wL8ee/IBlkS1V0bI7asrH3kzC3Vr+LbZLEJfEup1K+2mYkXyV+OXB
iZFLYgG8pRl4ZBjt8CYa9hUwHPYYFS7hy19l6BA9kwoxeyK+xPgRPrU0pagpxyPUvRMC3OzGIjrm
RuewX37f5GDJG0aq3HiZ6G8sYYZQkwg0wNgckK0lhceKxvAuzIobSwaIClOXu1XPrFxRb4QVNhf+
2OU72Bf9itCIZ6jyqJlGzvnliTZL87I0yA7Tpitdb63vnpfeIr5uOfQBgQvrVNid8ZRP2R0SYLxu
e7tjRoIdWBQ38NijrDyYY/Q1bvL0oOMnc9V4cJw4PQ7oTrG2FaAfxAtufLP5IUDk7hzUhqs6NnQS
akCillu4/C6zI7KA0FwEb7bozstnykJV94Z4WvC5kcvU1wlZ3btMAv+Wmf6AtwqRzJR27EuMHJbv
MKHgxQm+GY5P5x+S/wbpCqVo2Ew7rYOPjml5eOXz4O5IAIAxNW9oVhJ/meBhLXFSE/ELZR37D0Be
eKDCW5ozPeghZVbvl0tOGQDte+soVDht3x5Pf/bBr/BfLdIuXi/bO4ym4myMfnlKvBmPhoKpzmH+
WtmB8yLQEG8LiPKSSBmsheJtH8no2KXDPYHMj4qScmljsmScrjoNZnm19duSHlQMxjno8ok2hs9T
ybw0fkqwZb6EFPS1N+CcvpUphVvgt+mG/U0meF6sJnuOJVR2K6Rv1CK8CZfyFVGvS0lgd9smuTc0
winK2cZreeIy2mF08cD0Y3XbMRA4jWr8FiLavkHGZN+kZMceaqXjexwPXwqRXGK1wlxBJ06DpaqD
cPLBREl+lbcDfa+7kp0lP02OuHk77ZUjzwZeMh3N7lWdqerWYqWspUOUxgKaqwTueM9BGabOqaXI
AbnB28PXM+sPYadyDgX/OchTEKtrqTlR1zHJmBXv4syNQihJAgmxuggR4cx4/dFW2UF0aXqPkMNa
tbARH6uZzpIODukt+Mr1uXE/MEE7ti4wP56rPXk7ZEs5Fjo/KQvIA2l9lpi+XDWlW+3+kM86ZzT/
esnkn9i21FlxrjSXEO5vX3jk/fqff+n/RxtAkrDTji/M+iijFCux7rlxaFmQ/zCP8tHDJxlJm1SO
032hg0nXB4ZoNqcWY39vSDCNmJ4jFXp3TWC/DlIKgphGIuqmySSt5rVzev+6mT8ob58PqIgG9z5z
kNdPRbrpE+LvRFYU+0oRSVpm0CCwBIFikXuI6GvivhwT3i4GSrhhj+cgjfeGrKyzbc2dpQsCVJXR
H+KR5ftAVmEIg0mmbjmOATNEuLxpP70pzI/N1JgcVJ5hhnYxjY0LAcsUzEbHB9AhnrZ5XLALmIjO
1uEhJ5YJ2GLe9JLgsk/66763a0Sp2bRV/YDjoRTpwSroWCPtotUs41C2Hbm7mLGmQfa6TDc+vrPy
t0BsgDRHOoarz5GyUr5bjFFFsKdFmvFmYu/Le8IexjY6R5nJ7NuB5pXNlk1e1KBT5ABYZdi0Swjt
h0VExXMyYeINS6qWGrARxp2aT6ZDhCIkm2iucRHnrQeg+v+5akN3pG3yAdnKr289c6FWNEXHVQNs
XkwWrOTctUjnGJocR6JqOkSQWBAO9ld17e96qy7ODDnuege+/zjCiWkbiG6ub3wqrWMddNYFbmPA
Ie1lOc+Cwzpp/pDL7PzNM2ThtG7opmParlzyfX9aLmlOuks6GcGF6cBx9gFSL7QO1ztL4I+Y590r
5NzVaGsxoBaEbaZQhGSfLHsCs9MdMk1sQVoaJHdMfZ0nOTK9tAb5xhTAeyOH86/pD3WaPMsxSbfI
l9mzdSQSXBTzRg2R8Fvvj+wxXC8j1XRCuJUpY2fotr0y+lztPNwfbobj0jZjFXuAsZ4wDgHiHmwi
edLOow1toRkar0ndzbnJLeXegB17PAvz0RIoeLGASlAbkAn2XrNj+rJyVVfsFsQ4KcBgopqMFN2s
b5sZxpmUQZPHm3HSp2gHJBxvlxKp8zVwbuhKKHnVD62rTm60yqVlPhvkLrADeLsERRKHXUK7NsW7
pIcxAQNl1QO9n2wLwi4UdA6whSOictB6pdXhHxLujd+eIela0nKEjmITtsX7qPCyFK2PxJ0o4g6p
rQEyvY0bUJQRHHuIkXKavZafC3So49hgKMNl2V64QTDRXOcVGj7CF/IdCOeF1YGHNDKtP1WIpqJ6
+Iywqli5shzWiePI25yxmSzwOxfYP6xFRaCMD87wA8fqRLrYx+rFqWrNzx8/b2reyn7Z/y1hsfez
QSiIJbp6t0uEQiaA0C2LsCwlhvu00gm9s1WNMZLUHlscDVNpUCQD7yrEgcuHXqgvS/1ajPl4qOYc
StzHsnUB73+b2kxGE5tQy6zGS8rr4tM06vJQJsPaGHR13ccT6ZdpYax8+tkNHlhYCijEHp1TIX3l
7Fxlllbtg6g+xRGkbK32drPqahOLnGDl8UicRI1nLWX/UrQrV1xmdqZdhgyUrZ5LnfKR8Like+Bt
dG8cEi4h6YbhHx58/bcH3yKei6NeclpIttl5+fz04PfdYEL5Bjl6a0mhQsKQCTwH5kYF+ufiIatI
xYYMVBENP7jFYZrTdYwIKaAXwu6jihR/ONF1+90dxTFP4H0hHebgkm10/vpPF4W9rGWMo19dyN7f
LAd4FiBbnHNUlxk6MzIbrdB3VZGSRu4yMFGXE6sjAPLR7x5rZb7Q6hFgYzTaBU5pjx8vOX1eUj8v
ufkCHanD+FGuYSr57nTV8EDxmiqghBzdcS3K3jsEuEsBxWpwvFsGtoNhPiBBL4/kl8TXIdWHj0mz
9lA2mNR5Y/EZy8rPY92y1pR/iU7H+dOD/1sFwINvCt1iX9ct0zHmSu+nN5FksXYSPmrTt8pbn+xm
o+NMeiOxUUJ7FanOhKQG0653q+4iiYpyg+QcM9mGsJ0EKarmkCgwgHTaxWhvFgjaMHBPRW3I9Cgy
7pcJ8dQQV0kOoMHaTkimnClBTihvzRQuetClDy6JG9cLNSKOtWlvAozsoKEN2ENotIJp8/Dx3VFz
2PzPd0fwym3bdW1j/mMZ7w5gRHUo0K0ooqWx8aD16G/DyIVEWJNEiBXvDQbyEqzWay8EPuZufsvQ
4zpD2cmhV5+NiHC+SUAmXVYb1+seqbeHtQ+2vEqFQpXbuBdUozCaeo2QNAPmrE6qy2aUWB168zCl
9scHJ5X3jdN8HVtb2zsaeGcc4L6A23+cwxEwlUi3FoN8CKcWcSweqG+E7nlvzZtwQt2MfIJwXg07
x4/fIf23tWFJw9A5uXRLIH96v2WiX4iURhO18SswVpnmVylG4K3LjcQj8owYGFkhsAJcXO05rz1/
5xZ6tKuljmGo5h4dQ9O2xkhuzccXJn/fjsAFhLJcSwHfsZv/umizNMrLsBLmBqmucXDsntIJYxj+
8RmH5nzVUVOv61pvNs4MNuU2NatwbUhYi8U0sZIOAaYhIhfZEn6MImENPmGeTYx0NQwxYIm62zob
bwP45n+6+PcHEccsj5vuSsifLt7m84v76YmrMt3ASgLlJgZp6OkdHxFHpooN0+f+m1l1474soqPC
UH0HnHyuo/JKgUF9Sgv+pa1Ufsgz/5aw4f7arHSULkFxnp06EhCznWtUw14zbpGXFS/wWHTKFl/D
1k3khyQRZz2I9F1VlPYBW1H5p5c2PzK/PFLUEHR+ylZsJPTo7+6LTyUztgOx5VIwpl1WTBAOX2Ts
tHt4YBdpWTwtIICGC8nKdCKurILAk5hJc5/aAheOeiR4dJ4CJEnwOY/8S8dmir6QQF78tBnPwkua
Ta5c9BOx91nqZXEnfLX9eIWp31YYky62bOjyUB8MufQcP90kt87HevRgcMvBsLHKzbHGY2R29sP2
bjTGfQxZerOMVzNUJhuEzvLSRSTbVzG+zM1lATX9QDitvYaAZu+pubQdE+WEyFUzeoCe/t0XPC/T
oDGmaOrm2NNUrghEcHa1aYX3rbB3vok9LkNgYxNVNuM1TcHL04gjJvixvABte8lG4ztENnBC8oqq
2Y0QH85gVHuZl3irWT9KhSrd7v+wMZjyt/tsKLYGekZloto33y3hOHSKIU4ctWFO75y9fCrvwCLu
lzWLPnJGDg7RCFBdMDD/lNujJKU3oeWCZPMlqF2IvvN/dFpSbiqsQFFQcQttJ4fAPI0wb1I0Dzrn
PiKY7hFXBOc8QxFnSZwAOJED2CXRyIVhI8lsI8JjoQVUkfcMMd3dLixQ349uPC+68/yy3qeh6ZwZ
fzmbjtkI+hLtE2kpzFKZ2TFFJ6/Z+2YbDblFtqxPXqK/OqDR+2kkxUK2HWVi6KRn/NzU4eOF9jfN
q2SRmTwwlmvr5tKh/7TQ+iAZdaPrJW7BDeb0sNGuowF7WnZkdBYz9zLKEbUt5V8RqXPsQsFEHYA9
DfUB70OTHfw6HneBRnRtPGbBpRGTmRuWxWnpA+0Wcl4w/eEB+Q05oKaZMaCl7+att97VNr7U8Hua
6fZdRugo5O5kl5fw26jcEZ+5n4aSOb0vHe3CMGpnbzoNdvei2y/FgAYLyASXukOWS646BnubIiH3
mSDZpzgbrJPM0FDE001UeHDra5lfRrhqUD/Y+R/W8oL7/LxnLS9Et3UqAN0EzJrX+k83oDH6Ka9K
xMtLUxM7gI0Iur4Yk3hsSqLQBQOnvjOqa4m1/WVupzy5AaPwSKcosy6mqNQeYeVPG8elDfp4dRi/
1SiWpIS0HSFM06Yvm0/ony5uTAmIIyyS1RFBv7ccGDAonMvz0pMIDtpNbQvUtE2b35jpCjhpKLoc
IVGOVJ4dKu8HQm48LT7mtX4svMw8aVFpsI0Yx8m0eoTVZOqFvPM+RTqq5+YoC6TnC0wz2TH9PZAZ
jKc6gBHd6LvAtW+I2sI0H//EC/C2u49f8W81s7AMR7m0aUroCt3Iu61lFoGMejHZmyIbnYNGeMAB
15VDbIbhGrIlhk6OZFcMwupotThrjKZ1w7m/quLCXrkC48pVHuXRdnRxDk6hQD8PzH7iBVb+w6W+
P8jpJ5U1G46YyqR0fn+QS55aVRuER8S6BVd00kk2yPpDi3XyIeyYFM8T9Qn7Brp3R8dmmlnQ3i1x
IsIqdLVQSiMI8y0Gl7pMh62Q+AbrTer8YY8x3vch84U6SAgQbs/FkvOuxtdBxkWXjwjelmOib4YS
KTYsZaDBfU9lLRxtH7QNKa8aDvy5OzwRYFLs/CAb9o26znind06TBC+YJu9tTa8f2Gv1y7BrTMBy
/l3JQFs3XRzBwqq3WUCux6Bq8xwO1hctslxAdOtT3JbkSNrkMYYDU7YKnta2mmZ4eHDie1+Txwz0
cL2oV7I4tP60ZYm/KU84yeeD3YWGyPP069OkweUEVrUE8NmqgcNxZ0ZBB86BGz+6GbWORDx9jhLj
mb59ukNw+0ZutThv8QELwqsBVrM9a2Q0c056LaeY6bU7XsODyDi+F4hGh5VruVh0mZkwPkXtLFjN
WKyFlXj0Q3JTD1nxVICjYRDFiR6PU/LYhy0yKmO1yD9Q2H7FMHE8dCgF1tSBZAYDkKwKHGcwa+jL
g4/h/MNQ8PM8WIE+JIUrWBpoYxZCeK2jrV5ofJbn4CrkJkRmRmxzyLJSLOGZDJVbGhr65KD+TFi9
jfcNTcboCftCDVP4sNCO4sxg7O2SeFCk0js4QVifHTSertV/l402vMBkQx0jlbNDCwpLSKUEh2Zl
vhv7CV5CWTEYGPtz41g3E6mIGQUUTunhTpbxpYEZ/ZUGrLYdWsJKcdTAS8+mjumb7Vigua0aDIhQ
luz1EtitCIoe0/JAzC6il02MzrUoW5xEZh2PZnv2tuXfl94zS9p0nWLgP6hWnL1YI1hbXZUdpZHj
k9Zbh/KkZPEkK/1NNGOUFmzFmUlf1Q3EieXT0unwEpyH+T7OyswI8G1LdRtZFoHelt29wMYnxaqK
3b2L2/shq6avbwM401QlEVRJjWk2UuG+wIbKjLv4LJXr7s2QALcQ5soDGUDmJqG/FfHnbISZ48a+
pGCCui0HgkImi4T2th7DnVH2W6TzGc45BlHaHTYPS5+M8XK9atkYv7bV9KhTPi+Qo9UHuEW6U33d
onYlsQz+Mqj9xlBh8TSEHtZGDL9YDk+6jv12jcc3gsxBh/vXpg+tOYnrsJ0+5XUA0yqU+ilosA10
0DEc7bYhNrsaHp0GgoQsu+poGphpja3CUYAgIySmc9RN+mr1+XDXRE18CvHSJdfnToF1Hgnruqgw
nVgG1gn2Y4Rxe8a6jzvnZGGmsdYH+alvgARDo+3PmZJv/ULtGU/Cx5YaPoZ7Xj5ruuZHr2zomx9v
6wts9HNBIDAhobTF7cxyFVXOuyYGKnziALvoGwNVIs89rDyj8PEL70y0JBZ+0z4PsNQC7bR8cc6f
F3HvvLhmtR8FNF/dvHvbaWuzFHszNd3jyICxmxU8vjV+IyIKT0Kzr/dFwT4i4rJ5WNau/0mpBu5s
Z6nTEFsOETNECLcCu7NstOMtqkogJDi2Z8ewURKZSNg2jHjMLaZgaM9qj6lANKivUzoSauqbD4LI
yr3jDfetNThrtxnFS0akOu5s8tFn9Gjhpn/yaToZHJKIaMgR/Yzy8Hb05Dlpq/GisKHxfPwW/80h
z8liMkiwheGCkL0raywSvJx0mM0Ceohuy/vSabgNLGReLFkOeAuOn30M41UXjcgwwjVsz+LFasQW
Nrw4TBMcjnlujTd84ojz0DX96n91yP/NmaFcFoSy51PDsOcK7acKTOXCDhpPks2WGhAo54owx+WB
uXXI3CGMYVcSCHmgMbHvy8w7maG8nNxyg5G/89VvBtyRAy3dtrO3Eb1HdfHxW7mgVL+u1rlwZbIp
TdviHX13to95nrUwlfBpmY+QhdGDH4+/Ga1EPzPfYwLZr1FoDw9sbiBKHuIipH1XuB6sljXnWcm9
l7niXHUi2KBl6bfAQfKh65l7AYM928I/isDqkLea7XmhOzkRQ9pAr/wrpS5VV0/rLg7cbTe3K0GN
iZ3nSkRmpP2eCPYktx1dpq4n3h9evD0/ir+9eNxwQKV1BR/nXROSJRkk+drkxc8kLEQPHV1jWAYs
hYH8MTwHAVP9YJsHbg4ZF6mFb2ChW+m+2Amz+MRJ2DYrbEyxJp85MlDSnS02P3gi6AKBFJYZF6bu
vQQSlXA+Rt3ZKbWO3WwmKZg4/CwVwzZOCctIpuYrkJ7cp/pwv9D4FJI+jA878mLARTZ9P76QL3XK
vTlZNh9zTsTiJZr1y3qEjptYp2g7581d4Z5xvWgtclvDwT3xnhMdw3pR+MSRCSLs057Ia7ovscEc
UV2Jcfiaduqaito8eQ0RX9sxKPuTo2IH9hHyosEtw7XF0O4ss8Z5DApscnTjbJKFcJz8CjcA5UzA
fCToyL47frxG/256MI8LZ7QOrsBvo0688pmSaPGshEeIP7rf0gaKj01SyjpsMa72yd6ilGEeRq2d
3UcRDCcMj06OZl0tI+SPr2d5Jt4tGx5nxpfSQvIk9HctX91g80VdZm2UXv6oh9I4QgROyLCD19jq
1rmPZsMADQGo0ZsdsctheYEw9jkt03vL9DjrQFV0ocQpRPjOTBSmjkW+8hDFj9pEDjEqfv1E3Boj
UoLMTa0TuxbEAj4PwTChFp1DDxhvgY/MSJqnj1+ffM/OmFtaXUJ3YFJDtfu+pc0GWyqqVHfDt2Eg
kJSzpVI2W4h16YpsD3mFFu+uwFnxAKGEgG7TODRujKSP9dPgbZquCPdrN1Y6w1FujO+jH4YwzvU9
lueAX3CJP75k/W+eZAXCDC2D08okcubXbdYcRwRwQv3rSZZ9G14tg7NIk1BAw3wDdGIcCEDqd6Gd
3QmBqYVtRbcfX8bfoDEGiDL8MNMC9gbe+vUyoCp0vjNh/1jpcJki9SjMQcE5TKJ7bbgPKpzHoXjr
NNjEK0VMEC6GjNa4yOGSitY46i424aGbRiswZRd/bIYeXeq7VNSQVReA10v/hBLIeb2+W88oVMAI
AMPxoFgGZT+dUQOu91EYR2hZKyAhSDXTRahAlLHuwHU+DTFniHu50iPKOpoDcRVM2rOOmuNyCO1X
121BuqLYPgcaflbShEJdWxTdjUX2kcsWhO2wfwx7f09y1Pi0vOX//m34D/+VqKtk9POs/q//5O/f
8oKIH2I23/31vy7Db1Ve5z+a/5z/239/26//6b92r/nVl/S1/vCbHqDT5On7b/nlx/Lb/3V1my/N
l1/+cpE1YTPetq/VePdat0mzXAKvY/7O/+0X/+11+SkPY/H6z7++5S26AX6aH+bZX//60uE7jKO5
KPr3n3/+v744v8Z//oUhdjL+9v2vX+qG/+r8wwR5cx0HXEgoqDt//Vv/On/F+sfS6ZP5bnIg8vyz
fjPG78E//1L2P4RrSgamDHToQWbArs7b+UuG+Q/gR1e4TMhdYy5z/vp/1/XL/fuf+/lvWZvekJjT
zNSp92iDzm8HFxYgOOyw9vshQE5U4gQfEJ+tHLPM2Hxh3OWtYh/jOOGTP9Uheqts40EJLKptYjRT
jLVJp97ZhHo5ogdw7e8rNe2m3n+tS7LNf3oj/3XBH10gQ1KXppSdUTCDgcP27iGPqD4BigyC+Vjl
POQy2tsUEvtI6MmRT+Q6l/SMyFuci87D3jePvtW0lYi90vGQh3G5tZH9b1JvVMdUTR4OWUoe8qL+
8fGVLjj6Tw82Fyg4N2GD6LipghPPb/VPD3Yi5jtogsxN7lC85L79MgXjcJlbeEEFVdseIr+6HQvA
x5wu+2kxT6nHlP4Tjzoi4HK514OZXdSqA7cluzWThNjMieThlgK7wiJIFi8oqiWmr2Z91xjFA3l2
SI5b+t91BAy/o4f/WhJFGyStd6jLQFo7LwizDWrp9tqpnxnTWQ9DGTVbW5Bgo0bn5LWWti0NjMHx
4CM/FInYRZjJARyRwLB6sH9oeAzcvPVImUPOn4Zr8z22F9g8JdN2sc1oWqhbH7+f8/L/eaOc30/4
3pQhPDmSU/LdnefkK/SmJx2hKLTrntID/QxJAy7l8TbGDhJZr3uI8Oluxkw/h5X5MCJ02EfUrmsv
ssZbGwbcH65pBjR/vce6QYuGGEgJSvn3oBTGzXoXAgCsjFkf3hPeec4mrMYGGPF9A9MWKNxPJuuu
i4sfU0nyVJV04+cUyVbeomb5+HIWstyvl6PYmmZOJ0gsNcy71qzKQkTNUOvxfRfFG9iVWoTX9jDJ
EcbkL82gphujSTElD3tLWwEXQ5cb5pzSeeYonQ4NSRzpxzQ2D7kpXpy+d59VhE0/Nt/f4D5bp2YQ
OhGPKa7GExwxXcbYLxMWcaET6QNkUienzIjD7cev7X0dyu134DdRyIMrswHZ7/C/rKxkXA4k4NRl
8agc5F6FPkLzDvyvOXlZgzGgnU/bEbudL6rX4lPPOGgLO4SA6RxD648v5x19ZbkaJWwKNAcOCxvS
rw+3O9JFgMrz+xdULiC0V87EizEW6Y3Soxt38P80bnq/OVMW2hwBti7nJ8DlRv/6S0dC7CI2G5Dq
PPtEKAibiYGqPOuwbVk1YztxFxXGk+EcROpl3X2Lw802JUgFPv+zienqOdFd+7ZU+rMkjeAQwHdb
LWKQj9+dhRzz80LkSiUPBJ23Mzff7jt2TzbqYUbBCMJoGk9+HOorMCrjUte7F1JbQqJCC63elX1h
fFJ5jCOH693hM+sdo7Z90USE3rlWPWob+YRrMN9vJvF0QUOkXdapcWznOYlIqzunawe2+PpYUQJf
D8Xw6A6ivjJTzCtGJHlPowKk+/jFWer9zdd5tkyLOhzK6gLP/3ofwl6GQ2xgTJsAIaJ7IyCwMaqb
BO+SUxNCjS5H+8FLZXZfa7l/xgsb+9qseBVEyNzOXxuKML/3M6mdchu1uG9g1dEHRYQDbFPeMBvE
r9gIMA2zXluMNM52x0wlwF9miwXkUQs757Y1K+fC1fJnz82zPd3n555QnofOsXdTPDAFFcMnV+jZ
NjpXg0OkuD26e9ViYoTxpY8DjkBfb9vZfeoZV96Y2Pvak3hkS6SqnRnH+0CUL8vJFVv+gHXgpZbi
fZ77EJ9KFeuHrp1DfsxLfSaxJn0NqGIEl1hkCJpe9jj0BsMqm2Dk15Tj+6KmNXWsnpOJghtGYVAc
/tuhyNFIvU+ERQ+JBdOTEOVFF9vhim6muWPXnK7RUh4GUD/ESpG7YSfIr4pW5Fe2HM8qxgIcdb7Y
TmONtVQ0VPvIHCRuc4F/iWyiIaWpd1FmddFBKgPheXjdcnIftFmmVMg7V2+My1awIYY4a26Rl0ab
wvDUgXYjuGgtFV11XVhdOKHIt928+JZJnTmRwuDE9UODm9WKJEQEtT5cta2u8OxpKk0yvVXjmnlM
fypG+QzhxTthDqudcOIW2xKkeUXJ7uKBxodyGpi1MDO1hzILNpE7bKArileKsmNmfqdt+Zzjt3ub
usI5pSg6VuD0fUOAkr3u4NM+yqq9rltfHBy4a/xgaVwGnid42PAibRSBcEb50jokn2dIJc+5oIAS
uYZoKJm433wGcWIdZ20OL/al7t30gcYXDvaywZh6GqzR4iFIG+1yb+a1uepNEpedUn/2gaqJeq+m
20Y1RJLqQBYxNprHJnSNg91JIk0aIou1MflezfIHUkrJ7SF3ZF7oSa7Sa9wS9miUDnIquxelqFpI
FiDbVtTliUlMcS7D8WuRG9b3lOhNxKqXy4PgmM7/Jey8etvW0i78iwiwb/JWVG+WZDu2c0M4jb1u
9l//PaTPYDD5gJkbIUrOSWyZ5H7LWs8KHqDKw6JITlJNJ/CczqbRSni7SyFkikg8EYxjbXWlt/ZF
p73GAS5ifQhyonvJFob1syXi8DaHWSbwCSPSQuZZW9JTVTgNaFsJNH8ZH2Km1M+om5ptbuYkktRO
vSdlEn6FbfJU8/HiLP9rJQwCRYif3GtBaB+qWNgnxS6/RUh0z21p2dui8u1doU7vAZ3psVaabjek
XL6RGgX49ax2g0nR4j8TH6UK1MemSJ3pDtn8MoZGAh02ts/IdnayMa3n5d9WG9s+Z3pXcQ2z0FZg
0WJ8s+tVa4ykBCTDb80xy4+ElDQCXkXjSSevXzlTiOmzpL1Z/q+FtRAbhX2Eq/870p1+7QdKsYGD
UzD7UtQVWg9MvXPFgPomxxkozOcOYH2m9dOOfWtymQQjU+h3RK7YReRpWcQTZZbkdXUI+ZtdRdIZ
2fMApM4MSPGDTXVavoOgbZ9dNJMLDS1TsAVHNpHlAPahkVh++C3HIorWQBs2ht7+JEsSQmxXy13C
sXIpq+mEe6U+T4C1Z8A3MgYoIAffHOWmJCRppYR3Y1ZnFXn2Iygs880tx48qiA6mrMdbK+MEEhqc
kA5EPGKXcFMVU390wunKdCC9TkWubnHsAoeN1PjBjHgL0KnYS6Wf9gap1icXxvDe/xmkg01KTime
YF8d/bJST2msfI+7rvcGTRCd3cNpWHy5PXpcfxicLQyR8CxVHyXSAOwnCbT+Y/mVzMIerkn3rkWH
VBXTpWqc/Gpiw5mh+hyPTi7tfRNIDSpIHm3tKeteRAA8zjCS11KNugd334dgUgNjp7F2RqTNgDS9
gnvqoJ62ZtBK0fknUMn+SWjFCDNYLVk12NBs6JFXuuBgMoYfUNEH0u0U8zkcoHt2JoD0iXslqvDM
GDOYrVkO+CQ4NuhEj7RG+W7MrQp6GGiCco6eNyJCxtikopFryp2elP1BjZI/uB3LYxCDjtUiLbqq
hS/X5CY9sKV/UymMDkHc68cgyXi+OEPwMOEDrfrWqL/5IvnhSx7lTT2RSVHmMxq3hBjUI9Us52Qj
RWzUgbihpOhe7EHaW+u4yCTczNe2oWmM3yMFiF5/9Yv2VsuMm1yX4U6YKsBgYxpOhY64dNnAh6zQ
MfbQcbk2QVMROdEwgvubxASixZq86mrU4/JNnD2Ro3u3bpOPJFOuvc0BDOOMSW8X7UrFuC7u3pAT
dS1GUWzbdHTPDPEQkftguV28+X7nbJdJo98PhKVrxrB2M3fcxkduiPYWWfl4myicto5a7GMnh57D
DH1dWXl4LDGRbAG+HgPRAI6gT0KPpnWbkSQiCAHpzO7A5zd4y4JzeekNa/DyBpFqERJGOSFs2Btk
opw1Yw4OjAtSdhgfpiphK1YSuZvMqvvLkbBneS7nF0sVieeIYdgucDcrcMUWrTGE8Eypw/VitiNU
xtkTgvsUxw2XrlvhUTezgQULwPOEyHK3Jw+dZCkuQ/epj2X3xAaW8I2mnJ61MHqqlW7fFcFKK3T3
R0/xBPu1t05ysIkTmu0qYeWCLQNlFhAycaoId39YGLgjUwU00Csz/ZHpKViHlmG80mxLJ7v0Vsk6
nxOdhAjy0LMa6kaslco6Go36zAolPiQqmWjWyDuQ7uc6sH6GeZ1dWb3B4GvNZ4mLeU2ga012SvBa
5UQEzkrCR9mgcU0yLdmD8U9wubam3OJD11ZskKnyLJY5RlKc9PmvRW6meXHLrptMLeUoLf6PkgBy
vr1I9yRPWW8I/RbLgVO8cUNv7aLNHn6kvhAmATXVh5JZGHJ+2sTBPYsMroPYeHUS8NNp+RgGO7lP
MLTbADDm0g10aWuR3hhQrPdlf+sl/wRVDPElZRtv2qGavmWEzZFts4ueNHDovzDLsaARR2obCt5g
nFij4bVeoKlGHjzGeeDRmWSI4E6j/KnsqxO7OaCt7kULu2gTEne1t1xX3nTjKShSVGR6cbVtyXln
QTUv/SZaTx2KayYmZwB6rLVUE8UEE8DHJH2F+w/9dGxO705c/XKEkm/12uVq6oom3nV2bdKDTmBt
U1bWCbeuttgx00Fumix6JRXx3YBJ4/R5/iLn00iGIWOYlYMgBMJNGJzApPUrXUUjb5mwhNqAH9d/
7yP+nvRj6KJDUtFJ0daSK/H3JsOFt11i1qGFjqKjOjn6LmuH5kGXF8KlGr4bbDdOoeIcqwpMUOdI
HJuzNGF5CQA2NpYZ3KGm/Fg+8BAt5LEqbeug93Aa0ul/DDvm7vI/ejrktMxdkIwarEgQQv9n1wME
Q4UhzCi6GtLRWyzEOtkYe5kJEr8i/2p2dndlrB5sFinDf/+0/t774MSwBUNR7CgOXkcm5f/5zwd+
ZnZNjDof1y31bgIiKp4BZUV3MuAIntDRPCo4NDigg+51SFyWeqAS5sLhnOSgR0SXjaulLvM7A3Za
b8qVniXDwW1Ml8Aii2wQ2Y/Hvux+9ZHMMChLWoTOj7ahVK2PWricOziPQjnHYoREtvz3b1H7f5+w
y3qNAadFyC67+7+/RacUIUIwYAwJGE+vL6MQKUjQAT5oa69U1XpvhlVK9+8Epzhy5VW02woBT1Fu
dXBI505o0751MMvQgOmQrUK6ZFEXVz+OnN3/+GL/2lPx80BgYWNaQmM9C7P+Ulr0RGTCssVavlSU
E+xBwnAVBkuO2xebtsDMZMxXqyJktTFz4hUt1Y//x7bs/w0F568C4SfiSv4Zlid/KQ6xDNFMmAJM
Qq2xhlRitrYqDuUIA+H9Sw20HA7x5Oorhck2wWZ1dbRI4godu/o1jTqRNUzL/9fH8/dkcP7CbJsx
lYlDBZXEX1/Y5I66kvMUXdVMyoDTaedCb4Hi4oqhJI2eCy392bIH3CjoENaLOBkNH2zF2SukCkKH
/vvPiyH+X/evruqmrQn2cwajVNQQf91AmCtssOg81WLpALXafc0YXI/MjnJtkbF8rLRWwkyQ6kfj
lD8xXXTPss3aQ+7C0R4TwI8BAzgVh0Ojp+lRCWU7rVy4lkjhAQ+m+Z1UK+3iAuZJU6sl7Qn6OtM5
91uYp8ekBROKSWC6zZBucjjJRhmcZ1lB1GwywlCWEbj9vZuxh3HhjqtkqRAsxdxXDmrFJtLsK5m5
8X65jZdGy+kUyG8W9/IUhD++hktfNXHkaAQIRwrYwsb94LN9pA1j2QL6OL3mycmRQ6lRZL4ktvu0
TBpqaPF33XlXN1/T7SlHRUUqnvYS9NBD06anUJ1bPPzhP9CEkF9gNcYrjMgbXGxJJi5KDN8hqiSq
tuqMlNPnl0Knq/6nF+1C40DRZq0EncamHBoG2PXQx14tcWK3ke2DzhXDTzP/I+nKfvcd+kY1dzOa
4Sw6FeQhPXUOzz7bVQ/pRIzGGFvZGx+6Sf8VJWrzWL4VVXH3nePrRxvl2k6z6CmiEK1FZFjlCWVI
+QAW+ScFsbsNAUYecqWAFuyq1UNNVcb8nWVz2GCtSk0C37Ih/qhoi343MLzVRCD6HzOMC7FOqLfT
Z5farR92Wo2fJkSxOcoWS+XQpNipsuEF75lca3Ay7yinjIGe2GB8v8EZML4H6DJW+kCOnTrZodfO
19AI12cVzDW55uTwyBh9GFO1D2eijeT+1in8qRgAJKdzEdQKNMIFmXDGSCKyKZ2TkYbVSQSPNlOG
m2jS4QxypWHH49bnpmlNqLAAqQ2t8Ih6z1+SRdH3r1ZKECGi1bnxOs/Bz5WN/VW1h7VDzO73pIio
yLSfOKVKpMIm2iVSPUFkG/2xjgYiPfjhHUzwvflM21SheBzgVH+RPrE9rwDTC88YgbRXouBSCY2t
qzcaNwkDbWip9c8KU+Jrl0+oc/71rslM6L6xLD3Fdd2bHMkzxtQpvjmy5cbQnRUQ7Xi/INZUhSz2
uC/gh/vjPZFqv+nT4retGLOOOgpO1mA8ls6ddIbouIgkbcbEa1g3yrZWU3NrmsWnq085oLFYIdaS
7ByCQvtDWE2gcZEYPtWZFvwjtZyKWQyigiQyzPw0OuEBNUZwBvpPWHbYp9yAWjbfn3gmLXBKGA66
N6vsr0Ni1jc/JmAAIMivjL3fc5jSOZcNkdH0DbsFnYXdm6PW1X5VsfWysKGCGECUWkRvNsjKs5Vx
JRK2+PBx9R06rWVrhbJpE4G/P09JeunmS6DuE3crACtOe80OX5zZK0JYA+t2jS7vFPm2V/jJdFxE
p5MpPr4eIKIS7XWyNJcMFo5ZDCvIcRLyheefrU+GulFa58Lt24OqEBA9O8kX2/qY9IbHvp6bJ5iC
XawT9LEAwMNAdp5iq8F6Mvv70AbFZXkh96u4BLTLrApT/aDaWfQMDCDL7O55GGNBg0oQqDaf5ErG
BNeQpQUiJ/gDJGi4sELUDxrRZTSf3tKZOxPrl+VYthseE9j1d3YH2w1LoNwuX302qS8xUpH98i53
ronvevF8ZvrdIa4df2fqAqWojupzwhK2PGoJAJMbNl6A85nTHTvRA8O3mb069jU1hpFaVdW2tVVL
POa0x5lg0to60vt6WhMyhZbKqG4gmWCMSH23/OPScQiD5qe9AsU4nQ01201FfIrm4qUKnbtqxebR
NhHgQNiM9yXxjbbCAlJNzInHFhHauVGTcRLVXtNk1W5guQbUzh53FLcb3GXJ1ZQdt3tgfVpTo7/G
jZ9dx0l8Tii0TzWaT3TQsSD61xAXQ1PsLWQzfm/OiUj9CVVg3WqbeADAlfqkJ4RYkveNlUiwR5G6
1mVQnsMEV0WTt6QlpwMCFJW4DIz+I146J37khaANWaTJS6U+T3Oi1FBuMSkCO9ZL5UcpeKaBU7RX
7jDkJyckhMwauBOqhiyyhpqa/YDxDALg6FME7iph5UdTM04kKY3fc5NZzTi0M/tT3ShFCKimSz5V
5tubQebKLi2Tb4h19Y2TAEDPiX/eVYGdkvGs6CdG7k9LkRT2sBcjEMoAz9C96dN0Nnsz2Zmcsdug
LJ270ZbxKqj6nwbd+r0ItIZMFRptM4UU5xNye9cZAW67NKvObhqn3tJhGhk2FJflJyb+9KcCX86z
CrBay2RDGmG7dueTE+jou273cx4MgtsmNrq3Tn0PquE6oHWftTg/HKx7v9PhZey6FwwaDf6E6drm
v/KSFaBa5bi1Z4BcYFQswM0olx/NSJRxqsn8Vgu5s3JocVapsgibMNcgTXTf7dZ4jPu4It1aL7MS
8X2kT/uxsknG5Ktq+b5PWgwLFk/BtkYkfaa4LU6xXvIt9+pPYZKRKY3ePUkat0LqTGMQqCF8UoOT
6EosPK3YSLsOnsfGyjzOgOkjj4OXgGTqKs/uRHp1O3YOnee48CyFEwpIDvtFHJ6N/V7lXrmPHMQc
E6Wstul8junQ6HZZRVp53H34OGzeVENCRWERmfeadgLqJQDz2wynLC2Et2Z2R3RMCJar/nPiUchg
VQt3em6pqTexlZkxtE2lyfuy0DHz8JA60bGSXbdX+yIZVwYyD6+pC8oJJLIZEfV/0i65NGjHSU3y
8y2xlTMsEZgzaJniy0Eq7TgjzpvYuQO3Q3ZcWgJ4xcwPqIS3GB9JhwkU/NHz023mWY5hy3KTYhWR
4xA+oRDGt92YJ37Cu0X4HkGfO/fcmCsZEHlm2DAg8Nq9DWlCvF4GBs5kKPyiC6iNRjG8WirzMbNy
w+ei9Kt7Ze8U5U+gqWjBcwpSlqUCcKcBJE8t+r3WRLhF55EJSHFhk6HUzeLltMROkeVafmwkptZN
lpE0h+XqlvsJS6CaEDuF592hy9qQXLtTn+pEXsyrsawYSGhrU2ubzA+Tdv7SWpeAWC19U8jyPLZW
P1zCCDi3UIoXHcIR/K7qI2MAvezfNGMM1vZkFxeh4c8MXGiteRjzcElEYOySiuGHqSYfxKYFW6q0
aNXUItmhCcteypYrS22r/4EewhP8l7Rap5uYlX5syWi+hPP38EI3swQAINBm9H2Ur5ZuDnNLTYGV
SFigy4yrq1tgZNo4nmzNQsE6olQsg/F0kYPV/lAYin+b2gmbheiJkswy89qHZBP24l3Fu064WBZ8
NipeaxNrgTYhFK+7ikgZZyUC20afmTUnJ4Mszmic5HLHxjI+v03R7n79AQ29RiXefAMpFtCAaOCN
CBk+m22lbBs3M58EAuINVtSErUNWrQqZvpSDcAivCvMXDHzxXiUkGzE8gH/OB21+Yaw7bgYhko1r
s6Gi56muI5FbNz0jhKo3/fLZzsLvkWh/+1YySz2oUM3UqO7GGKqzvmc7KU1x+fdLBAUUM5Fa7bp5
xGW4U79tWldp0JluRH4w21H8dHst9oax3RpJkxx82nNPCsd8haq2Ekk67oIOnPjS1QHlg5o/kjKS
TJEGhmE4GVGdHJapTc53RIiQe5/cqdv7tnRIKGhnoqnj7BR/vGkhzJLlInR7lVAqQMmb3M4+s4QM
yOVFMUIJx6Rf9SqeETVldvXvj4ct1qdT9TVOV6gDVhWeK8rzQzYCg++IYsA6bgONR4hgB6MHJWVj
NaV8ccNkuJmxp/y0ahU/tO4X96KzBvyksbtSWmTPBXqV/TLKYyvFpH+4ZFkdncrG+D2W7XQbw/hn
0nNEtaaePhEpG36thZiHX9n0zY338K3IitALLGIA5npnGlSy4eP2XmTOHKII7Yu7rD77oq6PAj++
ZZw74im+y06YG5Em2BrGPoUA0byIWLjfcit6t1BxHtSC5TArTeao4DDosv3Bs+PqDfeAuIS94LqZ
U+1xjIqDkkXTPnYBYC8/rvRX4Nr513QvS1rihUIiUKUWV17ITPYi51160Y7BNixU85koJJ0ph5tc
nVbdLZsyOmrk/1jHiNtmix9CmAREr3tT7LcHVgk/hqFJjkjhSe9QeXSSCbQrYBFtiK9O7kzfp5H5
rtIhES3rFp1sUW0wbw304ZWXa5n1s+MRScrfP7Xx6KrtV0MV9qaxRrOocjqhFH9aNPFR2ilHHogX
w7V/u3bav4FpPOTgQb92yUk/9c+lY79PEXFifaj9WaCCdlCjp1CzPYEHLsG6qlB3zeD2pyQg96Ke
f8WSiyhaGfkec90ALxK4vG7ECcgzO7m6tbNvNdB2ujLJk2p149ZSGuuZarb0hmTkoVnU1n2MBuPN
aurXtIlGjjfiJy3Ff04UX3kj6vNdJMozFtTpe20ZpyFKole/T7QjZitquwR0HKuWl8Kk1Z2oMp58
qUIFxaLpyvp1Qjr1W2W93eUjGa0aGw2liZzfRAt4eulf9MKObsMg3RelXrsiW6tTLadN3wTttldi
9jbMF1naxuGjjVXM13FuklDuHhCBMqdGsbdRLLwEej26Kxeu2nExLELJ7z2gbxoX3UhGCtNOsn3d
aEuSts3kn7w/YBT5Zk5gISmrIp+i7QwERPtFhZF1BjVjrgR7EybjsWiEvbPMqOM25B5O622a/wDo
veHnML4nkIJWud1/i5NZHVr3g7qipLy1TmRvlnF6KyptP2UskvxyvtmS8eZO1nBjLNGQOOQDdYw/
y6FuQA/k8oy+/VEnabuTCdjTVlUcOs1Jb7dfh62sZMOhRpMkuccuy68iXb9UJml2S0VhDJV+JcQv
4PzwpiRwNwuIfMGPp8PEWgEGq7e8jeDds+vMu4OWFC26iJEJat+8mPN1oipDvgoy01+jH+3ocd1w
T9FazSkGPjGd4yGsRfNSGNaPsUI2bjvSv6ugSCtLqTZqQyBnA87gUOdIZQvwpSp285PPvtlyhz1z
HELC2hbVZp28F3YTQPXsyUmwWvC9MtO+NT3MGZx+Oi5APWmBz8TwBsNZBT6weH3x2YeXZfy6HO7L
izOy4q7EhS8ivHRCdi9hkLXE02WsjHT3jYYmJdVoLuBsw2yIk0L5QHAACeHI+5J+2LQVW/VBI5O2
IauXGVSknS3GamvCWdR1itIeZKnC01DHuFm7bu5FloZYQRnkvU0xpnKQ59tFjRMUz7pUygulqtcb
4fjIxyA+hgr52e7gHFMqt9VohgODjCB4aONb7esm2gcQULqDKIeY5TMCqnFD8ClYxyHBFxYN/t5J
4LVrobLWZGcc6TjMtWUX3OpOKSmNLJaDMvW9si6SBw5nAmaDKlkXLP5WgTUq144cwJUwkZXFZahf
mZs1ZxOIBRh11rtOM31Sv+Pcc+UHEZGczrbzZyisZBNYanmKkbr4SA7sXxruZI49AVTIaIoXRG7w
Wi9qWEbvHML5mozK8CjzJH43LX1rkgWfqbV/WgZMw2zSZyzseyrYmHVrhtmt6juy/GhAlaEVd58I
4w+dYIpNUD2qYiAnTI3xcCQNoOok//KlthnMsCgmxzL2s82oaM5rUqbxJoe75NmZ/CG1Cb0HCS1k
ZzIq+ooAMxP1j44T5tgM/dG1wBJyKjVPDqKTyp3TB/X2W5zz0TSRLLyp1/SnzLJzwKuYoT3wqzig
UivaDOrI8h3h8varP09Z29FUy7XZk/fSWT1mST187pY7uKeeWSEIi0ivi2qcd8l0WX6FwoZbsG6s
E2ick03H9jbgPCcYZNwKbJBblj3uJZxsv5lTD6rtIAzjho5nh+Oyu8yroqs7kYRrEbk1usk79Hfj
laJsOog8fDNy/17GOjjGOqk3WmTG98W0KxSiQALXeu160rgW9/HyAvtoZUA0uC3vmmr2b0KCr9RQ
rIsZU9yPcUNjzhbFG3tL2369z6HmPUm9/U7yWUPlIEnRZWTK0rDB5QpDWdA3P6FXIi9z/lVV+coa
nHbPYrUOd/5E42BahvXcO5QFfeZOp3qO7BtT4o/zHihTR9pj1kSKv5rMZAR8XHI7RJ46f7d6kBeP
wA2/znruI5YMAylgwsFJUvYO1/e/VoXLiWwDGdIKTigWnEt5UPnImoZhfGipzG4gGxEVFTcg1MY5
aXX/Lnxf3LTquc1FtA/A4Hrj/HSpNTZrQobZMeXY2qtB3JAShzJc91uweLOlO+/tbKeV9ohgczNq
hf+7SelKYu7mYVTGhygmLO9KsP0SyzWWvZrSMX6WdovkYerUtSknZ6/lmu8ZIDIggEfWXbiNdR9m
GiFpIiYdkOYekq4kpDijM5s5rENUgUZAoHI1s3IrSYPc9GqVrs1WwbPeWPjhp/idFRHYx0FYnmVT
kRIGCSe9LY6q7/AUm7qS3nz8Hs9b/+UlzI1T3LRMvibYmWoQ2DCyDNz4orr3Jh5WBpHmpcOPXZTf
NGisVZP3T4FMd/YcbNDPDaE1wqckYgqNH2yDp8pVMFE4bF6kDwlz1vJY8zGbMHqlzGuibeC22ml5
0cuihiU7Hu10Go/tcC0kpOUkIGhmVfmAmL7mSq3OyCR6RcvaHC1HjVd2WfEYSBrSkmr+bEWjfzWF
Mu6/xtazvb5rRHMO/wxStKd2SLqTXSkO0gfrR4vy9FRrlnnKWmdV6pl677R0HygPPRrdXaS5rIp6
67S8yFj/BDdLSFygZ+OR0BNGntSZywVoZMgq9FGJD6Ht8CQpuJiQd4cb0tvNfdxyhpaE2z8yJ9L3
oqusjQEsLZo9p5MWjdflV04JkJy6iWnYUK2Wh8HyotkM5tibYDAT3WfshNWlb7v+2sn2w22m9Lni
sKK8aR4i4fFSiQQ+qL0VZeIfxyD69aWzTAaafH+uTtC7ZBtyeIkZbMgZlVKM20QvGWrUdruqcz3e
DJ0700OD7oXdfXhq9QZjTP6J0cB8X8LtWkwAnsGmat3HzH900ul2Y+3zBM+Hd6NRQe/a5fSEMYtM
dCPrkSzyh9HoW14X0pj5taDhncruzVfI3S2cST8ub5E8neALM1QumUTiaBke/ChPSx7AFJB5w9Qq
WRsVUvegIz6kSpu3HEDRSxf6w74PSewVVmZ8w6hxbghv2cZpTv3hVRrSVggsPHXxxeH9j1/LwhXf
3Y49chMZ8cmNAlKbOUdPjRWTKjMPR/55i0ZieUtGt9gbFVNFg3rXjFrx4daJxjYz0q5Dmnf3qe9+
kNocbTJ6vW2sJ/mtrLNw67am4S1vHcN4jkyrvFQqwq+xpRkmqjB8gWnKVUWk2opkD/SEZMLDIkM4
o8cRMcXJRIvJcKeszHxHvgYA0JaEz2g0H0OamQ/UAu/KOOTn5bfkFIA4Qru5itqMELj5e6mtHnZ5
Xv3ztnCsCl22soGQS6BdZFUfrklUbTfh/RRTZ7yG6rAJMpepbZ3Rm6ETKxiWkGxDFIrfNPadw9Vb
3kXZlLwwAHeHcdUKQoXCGe1gMk16CvLoJ7bbAjkFF6gs/fbYT/p1GqeTmMGXcWZv7Cb6rWh59wAe
JL0MRMCpyOojuR7hc6XGe+lO+2wYf48J4d7TUuRFWm97LmUHz0WQP7rKc2F5cEPJUtY5DxsYv5zs
y5EZVZZ1pqgBmjcvMtOps85DjEZnfly30fhepVW5IQfK3DPSG98Hs9+NVllfyY1/gbUQXGwacI92
XfnI7IFAlHbsQMqONY18gsYvpmUlqTDY4+smcWnkxGjmSJ8gGJ7SUUn2Wt83pAJjX9UwJ3mum8hP
2+rOVZaPr61sczzYDpsdvfaWLNMFqkXlnT9lHZ+rhBdYOkBtl2et7Zh0rRbo5LZZZ9Alrv9+MVhq
eKX2abWNwgHOSI/7dzdpavZap9AqBlfUBE9Hyt0W/KVabG4XrXFAOcbJto36XPsgw3ZYh7boj2oj
7Rezh35HZHvNpRWuhItV25zKP0ZYv6ixLZ/1RN7sNkRGCWf5HlWkU5VZZeBVi4xbFQ2Pmg3zRsbE
XC13QDrfFTJoq4vJAmdG9zeV0V0mjNA3LMrmDdUm+P9crPwxzA4mZ+x7QQq2O1WHr7M0wv+WkKpx
aXtaoRUUvMrTDfmT0L4AVVmoYibWGE4oWjgc/OAtmpVydlMRVBg6DhEsVUWABfCBbGTNUxn++0Cb
vKqjPL1ZpHRs4Sk/NfN+nqiTS9pI1OilXa1xrN3DDJqlUKr6ZFUK7eWcAZSOHTQDHsoETzLPbGKb
7G0N9Q0l1OwIZgYkEG2sDR0jypSX40G40xYPWL6qrMH9fWkkDA0HbsHWjoU4q+qT6HWoMTWEglbr
Xqi91UdYF3sCkvXL8mAeha8QlJ1mewOBH/4l9bwUq6XMxd7vnTvDx56VT0QAydxr8XmxeSVvGnuZ
e+NSnL3TY3L6mlSo0knu/fz0GTiPDsX4QhlpPePwrPd1z/x5jAlLz8QZvFV1oXX37zpwtJvR96sc
XRpTCyWCd4ORwRD4FP2yuWdFiaMl6utPYpcORcvOGyt96eVm9zomZXs3JhTbM+KxszPDYxpo3tJk
2Gct8J24c42bocstqYBQhxvrnfCB/qQQ8nqv/Fzccz1Y+ZYvCQzGn+TOv9/ZDB5YIB2W/2r5rRhC
Gwpjdu4cWy2S5IHud9DMR+M+Bb7Lpt1kYh2k1bVmr75DmRx4i3B/qZ8iG/+FFudo/O0W6R3r8l6l
3gJoDEpqmZDP4/dlGUMQG9l6PBZXFJ88pgSpsyBO1DehWx9TDOjX0pL6agUtCYFTXVwy9IubCbH5
Zpm2tjFeA5/pN7eZp7mtvfWxEsnZ5DdUFTvgnCuuU+ORRWAF84XRB8y3ZJ2lVKWLZD7smnAf9/F3
Xxr1YRztyGtCwz+Ag4ARmzJ4sRoIbaYd/RyJgX/4YHHP+PpuZNRrx6GuevKEkEsyBd7yyX7mKVqj
WKbTehnQN2VJVh6yT0Wt7VWvmeCjXIphLPPjVUX6zGmUBUfKHowQdnunO/oTJuxRfEScO10vf06J
pj2RtvSjVhjMiFILf5gATAtEEB679285taeX+wIfCIQ9Dn/uD82qOU4iRrxM7txp9RVnoGx9m8HL
Z4EZ/pqjJvOyLiAseGRmbv3o7BHaTKLNPB8meyH7ncZm9zeGZyZEW1JNuj150Ix/wKHljjrs2g6N
eA4Be+0U4TtiyMQFVeGQsOyir5wMNcZpkNRbJvg3F4ahxQze5qldynqjF73YkzLbe51Vgj1Spmjj
unhsTE4Kv3fH524EFlQqWAUscld3U0bwMtRl/u5sRwRritkhYiIVpj1gMX3a5kpKkxZ9hiULcFTn
95pYB9xAwl6NHTsPQFhs4EIdMMcnwpmJB3pYn/xuRAjvPJxDk5G+2TTKO/sMdA6Ovo/wQh4Cnwgp
+lSk6G6zVmndie5cs2AOPCC4fLTUlENPWEhtNEdfz4sN4Q9HmdbMFPP0l1ZSX03Ja60yHDYYAG8Q
3gysr36GfYX8Vdf3pJnOF2Xlb5JSJqxC2k3bO+tKLYcb4yZPn5pXVq3v9ZB/jwaPXHVlkxq5xGcJ
jrfpfkr/d+4Odz9qCd7tyUVvcihteQS+TsuOAZHEql9s/RTIkd+6+aGZZp+Br7hbGujfodJvbH6G
FTHaNfI35iT5NYscOK3vTT/42yZiQBJEsUCWn4CRCHAZT8r4J1HM8uT6Ql8ztGekndDG1OpwspUH
oVaYQjU8PXmVJzxnAXvWCnwT6aY9hSMh4GbQPhxdtBfCyJwNuqHCG2qWLMOYRRz1mX+SFmwXdhX9
SlTR6zxnP9tZQjY9W4KAMZBj2Kdcgc5mOCg9Spc5b+eqI1nXNUP+fvo/os5rN26k3aJPRICpGG4Z
OreiJVm6ISRbw5yKZDE8/b9axsG5MeCxNZa62VVf2HttwiB4zqo8iZ3eZ0aoOGX02fT3mJENqzSP
6JIWr4Ybb2WPikCY/aL/aW3vT6PJNUK241B1t3lcUodtm3Lhe9Af6ADeExcnsbVAgNcc1r8D38GT
HIoh0qT2CbApRhdHd564n61T22R712bo3ZJJJwqueVj/+oND9PRok4CHngF/GvOqbCAyjcygiEyV
cp+CtUek6bknZzlswj/L0UdVArnxmLrLS1U142FxqGJbrga0FJ2PiYS8aB+pW75P6/mibYaxr6r1
OykTWErMG/FQAO4UDDe1DQ9BYuMG5zJ2hD1fYY1qSxX4gCJ2PDZtQLDs9JCI6ehlN9V4jZ9PYVdz
M2KF2CP6kV6wOk6JFNwx/XrG0VJd/KLZj9rUUzqxmTExGU1bWwa53xCcRCkTjWjgHVGFTtnBPJ+j
dWwQmq8DnLhGcHQirTB67Xntugu58ce8H06AtOkye9EFuNufRn5g1K6cDGYvyWfP8wPw3Hu99aeT
VR/RozBEx7Za4KMfRgf/guh23t/WSGtmcwtnkF73MeFVSTA79roD5hxtuvgrvGzY4Z4agpVxJicV
jHsgAhZo7rKINa0/lIn7TAXYB5ne/WkdB13mjJjFdOSDMb0mupGFWYngZNSqO0SDH54+36w0+cNU
GwW6/oS3U2OTYlQPGzpD3w58N63YJzF73eq/fu+Rs+I9NV1WBvaW1YdpFtEycbOyKBmm/jx1Iqwc
N1ybjFjlxcKaVtORK5toFKu44RrTZw3HF8LI4nUdkEQSaVcdpdPnO8mKI56k+4Yy3r0XvOcE8UKF
E+WFd7zZO13xX7eoKnbB4VLwLDuqMp+INayyRa/6GFUJFtJibxc65zdJ1Gdrci9OaT1nScuoymBK
gXIiYqNPOK0YinCcckLpssnCQv7F0Oe6QZbfuZmDxjQF5g+RMeBi6A6ah3pewDMMm2wgEoOP6+Y/
ZRkDO30+rbkurxh8AXqP1T1nlr63eYNMoJyBvsErxHRBzzaUkb2Y3xVL6agoUWa2WnM1BcI+htJd
sGTwCIn8rMm6Woin778St2tvvQ9TvAkbasveldz5tQ+M1a/CmeDfiNa0Zi/SAGpK571eMeVq2QZF
NUbNoHM17JmKxT95qSrwDZfALFtOcZLM+T7x+pRZH9PYtNmsyO3Gu2rkQ5DYDUdpu/OiaWN74Gg1
odPkbMfrPBi7CrBilxYHSYpapBLBPrqM17xVUVIjXkJB44V1njtXTG59+p82oA1IVsr2lAMp6mdT
7qyOfTjxDTtSqcil950gLX4DNIs2aRp7bsApWNGpPedyvNnz7l3L+S3I5UVG3d37Xn0ekKEE1MuR
kUG+cJZH1ErvOovfgF3gl6WJPBxSyldblMcsdcRjoT4Vh9Utd/WTONo0qDMQVHgU4y5Xf5rZRHxk
Ldyx023tYWy/8pRxBkmRsfDABK+TRos3KybWeTATf2InyFyXXILBl8Or62KfsSB4LAkRAvYaORU7
ZduBtuk06IsZweckE4xNXNh/LUWBQY2cRNk2ng0rZ8tVcslykVSBNaFomVLtW0gPR2di3KFObHap
didpgw+YlaqgSV/5sYFIwi/tClqXjaEoU7tpo4WbG9nwFuVEydaEURrGu8NHFD2YwQ2NBMDsWZlQ
c2D0hC6YsjvlrWWNgGlYBNA867Dvud/WgUlIupCsABAjHIviC0kWal8tvyyJ/4mcB9WeM/MK+fLU
l8OlVhyoQ5WiXPkUOdIEz4ER1vR/PFe+8eQ/s92vYgNNCcLSDDfKrNsPEpS6SQ56U2PPQyGIm3Qd
P2YqrL1HJ8lckmsUWRSA6gR9Y/7geEqFSdf14ZjWTcwq3gqAkPNWJrVxh0IeSVBP6GHKUEhrYuIt
HoxyPltI5H81zdDuKFMRi3ufSJzibPAiUnD/ZmPGU00Xo8mak9h/xhYLNz3B+rd0Dhm3TX4xyIah
Ei9LGFoZ+9Zpgms8VGPoDcCWtIJyX3gd8/x2i4p6KS9aw5KSbFXzRZKCWHXd0Vvdv0q27/q8qDjp
2BDLaY5NHc3kDIn8MDNZxHk4XrB4k3tDj+A7b+PERW7DYQbvPF1VMaNh6rU3oV5Nux1IAdUfEa0b
gc3HHk31rnMpCrKWGgK34ytABQcXJIkCqsfvCZuEPjVT824ps98GF25etKd1pdaysUhTvcdmWTx1
qhpB4oMfyzCmdYnGE6lJpqp61d1p6zEfDKR1bYW1POFcpPbL8h6/hNlyZY7eZYPBcshZmd4+CDa3
OXg6nvHBf7TTm9O3MvdsiT9uM6Eqmf90LgRe/KOLMlOmxhsLV1FguZ+pxXUNq1ufgGPz5v4qIVnR
7FRlvFTkiepoMEmoMPAnert51p2IfReJIU72aFtLepnMO1YSOTnyjPzGxGKQXw8nOiafukvh+u7c
z6QZBMMMDlOx9lRGOt9sIx+lmb6SxtYfTe1P1pG3EfWqMmJ9aLhZlzHCM3EYlXrrelnsGYNTelUr
HxpM1UgOOlgq8pnwqGqX49rJJde37RM7pFm3h8VzTs58q6grfzhTA2s2QVtzw61epLT1vFNrWOs9
Jvqki+xi/EUwp743XDJuLF3bITF2g4XHAQXEQW7Lske6wCeACHSWbeXRGfdiy/+OYnUPPchYu1dG
lJkKh83GZ8kodefQj+MRx+kUrQVHQbs5oF6MuM19KqTirBryYNyEjz2UIe7guwE5O9MLsfNH09ot
DZmno22e2SQw+CxzWKIMoqRO+mBD5OqC1WdLxr965j/prbPuqtbEBkuctJX0vwEJMAizsAq4pmuE
/rq3NgzgbjGcPA0kLeFJQcEwokRnhURfjs+j4DC1GkuEtTV+VH6jPS3s0HK4GY771dSD/667iJjG
vM6DSYz0LuMUJrUUe2I/3RtRDO6BA0KHbJk6Z/2SJonDkgCa8pwbZgReTQuWZgGQ1+jlvtTOzlgk
p9K6RStpyLXInEeZC3fC2aDIO2OQL0YaeHpCbA0aPHNtmDAjUbJrtZ95iwm58uNGeiSTTSSB4Hs7
TS3Buh4YshBozUPrIjPpyaXMfXujRGvJHcaGppa3NLPLwCeRJq45WTNwI3HdLZ/+YPZBXxBLmPvf
FFrZvl4goW9UcpVibdKuxO3mNawMz3gYOJT3Hpt0hsMECwl14uW+ZiXpY2JKHr2lfcsrqUeQVkSU
jfGG+iTwkjmDPrUhEOojfCdgAybrb+cxu1g9tO+svMIFCRPDtYJ5YkahDqUpEKkcdsrE7rtJ4VB1
eIp35Uiu6aus8gOWgiYomtIKRwf+gOrQOQbVgAgFEWAZ5UYZ5jZa8xn3LxEE8sPKMDixEL2HHejt
EZf2aIRRbzC+Nz0+jyhoCVR4azB67mhUUNgUDPww4scDKmNtHfODnZBjPNKoTh75oFgvY3x/y2cm
otFggiMRslY1C472aBNtD1feuOMd3A5q7dEp+C+wtaejtMhMdJMvd5iOHSyemI2xCGe00DfNJiuf
qkW4WZFkjdthDjzmCeeRrSC6jL/KsuyICXi6M6e9OTfmXjpkkpDzDQdxodnHPIOPf2X0eyVb79zX
6xjrmt089Oul1/CZDXZGtzmWKUcaAIJUb6zLODRNbMnuux2bxxYzEOcDyxO3eUfbV+y7fHtvOVt4
zZzAKZybmJm3zRy4M9KUR1Y+acIkboJ2jquQM9DWV0afhD+6gn7ftewYL+HOcu3DhDz4OioYhzcE
V5jXxnndZo70M/pD7+BM2opdBWKnNLIqHBbJHPuzBPbI+c9olgNiZGri3OXbOIdj14D43dSu0Ofn
xPT8S5avr9Ym1lhqj7DCP1bXeiQ7ZGMImZW7hFzS0LnFcORWbeAzMJFac6iZHpqv3v5TmmJ+7DTn
BXmfBQJZPevyd25juHYRXLHwROIhFSt0Ldl51GFRn2dcsROJUJmhAuKM2gBxpuBIsFnYr3fLBEpb
NDoT0bU/EcjjAqzVsxgcLzOy4k0i9o2pfLN9tdC19chCdoRoUuDp2QEI2121ZDOmXLpfNzUBH/zg
BXKxN0zeSnLjz+kMYqzWhwc0cQi+6pb8d7M8JZlyY78eNnbay4ds2mef75xQPpROCim0FEIE2e8q
r9c4PbQkCuUme4Hxlw5d4A5fMXDFNUfel73kHRIMYY/WroEcG2FhA81ixRNpXz2MnrUj/Q7d1VPL
NDru568NSWyc1dhJ66Y5D/10mKdpuzcLPtEEFa4ojJ5Y/+B+84ZAIDoOlPRyHqn5JZedE7sa4bWL
gacO3EykGzUXCwEm1LWoHvCwRkzN0YrX1rkaP4sOuKMhA6NJ5G5LluOAoj9Emt7HzALutkw3ok6k
J2ciGjhtboHIHcBHm5xeatpgLvr3bhpebVnt1ltEHyXXtPMGee+mrUZ5sB45U8lGzKfficqMQ6uV
Xyxy0xMzZisgQTxs1WwjmzOJbRdT/jy5zgmZLYwxX8+CzQX98D4BUjxNtvojquJ7Ii2VgcBEw7AQ
O13hW8+HX37TirhC8EzYvf5dzeYTY94moptb6KVcNN7Fl4N8elf36RjuK5t50ob4PxqBj8k028J+
ZpKx2YU6ial8aQsmQm3V9pFRMucnSBQ2+0bAcIKsiiiJfUcw9Nnt18NqTCknvSkOY+M/FNkcTrex
leOqZWemQuDtGEWIGYRRQoFywZ7dfSasMjKpCW172q56PR0sT1jBRKrlPlGMmmhAWffoUxHJzm33
ybJKNo8Mevpu2ku1tUdzNH8jq5uY//R6bFh/cpVrByt/BgbOtqhYXpH3/e3sjK8RaJZs5iT5iOHc
MZ8AJV07F8F/v9VGuI4b8k9i6O5WiW3nzhp4YyeULLdYdItNgsmU2sJIbs1fyzbcjWzWgnLGjTBq
lH8NolrsZhCasNUHhG8fRpa7gTTGxwR5BOWzF4mi6kKGwh1+gLPuNp+mrC5uV9mIeI3rpMR/Q1YR
+Mzd4ky9z1AzaDKmcQ055gF4GsZ1bOKgM3ws9aUfUCHSUypJf5sNDL5cmg5yJRqmQcmO0du4Tzc2
miJvLsKtrrP61TU5FtJZ6w4qYb8maoGOvd3eHVlkV1Ej+DCmioKCzycsAbyKcecVFgcHArJJat+r
Zb6qTDN39N+4vHAoeh0LXgM7QmDxryOvudJDJgiJeUZ4rD9IkTykFZ/8GqV5eySWeoj6XptORXcb
zIKhXpkNkZxx0Y31c9I7/TR5zSfDGPKteqbFjbFCzG7ukNS9CF+3Dq0sPkyrhQ0zLV9KNHXI/JdP
wTC9To3mEMCwJzh0V8CPiZtl8pgeb2cfLiu6k+yNSSOxkRVolCSHdSAZz+8B3v2Xrf3Dxhq2N5by
TMonNufS7XgftbOr9+pNI3RA7+wknDXVxI5N4oHEf8ch+YTOSgu1Kf2c9ZlcqSbFocj9GjYgNNju
6Qy0mxFqo/5YCrjTJJazxVyrjxzKhgkVQq10LsrC8kPgXVC4PIt9YzwUU1PFQ99M8WoNV23M7iet
/WMjyqePo4r0BBrBev07JzrGwpordGWlRRjAWNz38JWzQ2pKc58IbK3dUhDriiU2moTayWEJLKnU
sbbQjmGwfK7cet1ps/UGuXMFWTIvXDvhVNLl0ugwJJnmN6kN79otgsjaLIVxixHgXNWEkvAxVcZy
bUjPGfIdoHWMIOTS0+VYf4cNDBp+00cvQTUkrTxapA8ywjLLSAATgOxHdYrYwsFRWE+xbBqoK3r+
pqz8vJaVOggzp+ArNIMz7jbtLlX+4AETz1wUSSPb8XMixd3oTjqv2qTo52XJzKe/sQckoQzgA8Ot
TT6zIlEhMCrscYmWn5bNeZrbQtvVBCRAG2vvhsLYnsw2f5C3vEXTLh5Lb34eXeZw0/q6qql7xne6
a9fpHSdDe0FT+urgoFqM5Lo0ybWWy3Paoi1y+uSZ9QaNn/mZL8zfS0G9rT77gUTXNTGay/RbGTrN
PC5SYnroBsZUjwdvXQI3H8pLq3q0nETFRCBguF7pdjmv1+8+MSLdLKzLhDpbLPLD8Fdm5wN/sS4A
uSkj+dvIfDjPBa+Uv0FjKSVbg1xvqgts+fLfL7zEwcjKJ07XZNtPdfqn9QhogzD518KDvrfzjNAM
099pwMrxL1EjNz07SHlr51hlzkIetm7gnS/rfWnR8yMFBAr7JS20e1JwyRsIQRP9wTF10pZb86OY
vheGAMGc6gbZbCuXqZuJALHx12Kp//KahsdaEZ02f9d0QBgwM/isbOd34dNwl0YfzBbtg6qsjyaz
PPh0ydHoWTOJJmWqyBy2W6kCy2LfaoOxx6do8mmCm4dkI85nOzuYiC1wLBFlWdpTCMD6l1QmKmiP
djxt9AioNd+DAi8/LQNz4Fk/dBWl1IYJV0cVEGwzI0Q+pLPNPYeeRouwxJsefTGibO9QIhfqttGO
B2l9j2wbfMP6Wmgtg00fYgr46n5iRsq6QlHjb+lRdTqjLsRAtFxWFjKpYkpPLLyUlgi8RSBCb14t
K321NQ61on+DD4r9yVT46VX9kmgbF75m0e1NJnp7z6C576YTWVffY5ZUp7ptPunsXr3NzY9IZoEe
qOFp8L1+Lxlk55DwieAlncywGQypz9VW2CY40UW1vMwrGiXzOxPjX15zI3ILxuFFnvYfHVpmc0kS
mq1BRjjl9v5SiMeKCLBbhFo+QdLYuj0rJaidg5fGfKMfwmV5YQn/zee4kvmt3UaiZWr/FQsanLE7
4dyZOAduKwVnkEemb+9ex5BZmPTFU7/GauHB02nCdKaBmZiIwnOokTgqKyhfZW9fLUFZYFfYLTeG
Qzt63I9kHeHEjR8E3C8x6kBGIALoGEH1DLKHBrBeWng79r/cNECAwJLE8E3baBAtV4dKWCZqxMmB
KA/W3iSdeMgim+iDQK10Vn5mP2++qk6esbxNZP/EZIqdmKdVUV8j4ugV03PX2Q3J6lwly60zo55I
IdaKDcNAKTfsdX3urpC42I5N0ZahpnYrFGT9sMlQGZw1IqtecsXkBFzSCbFF4OgVu7elAREkMGQl
2WGjiSf3gGjzZaJbLWA0+MpDM7DBZsOWcdQkT/3QciFpOUMC33IYhLHIDd25vTMsRgXUREs4mtm1
xOcTW+rLtHz7pqCrcTwZZZS2DOGdbqUTMrKn3jH3bHaTnepxLoyUjLleG3T1w95uaxGWZsnmX7x1
2QxMD523ZSFsxjJ5ZO+Bb2K7OVGd50babSi86gjXCktkCNmvD0EGfk9o4v35PaG78HUXsnrtPJtZ
6yPFMBiqUnwQ9AO6QKnuq6fFX/Pfoy7nuPdWyRaXBzHlONEVxanykHNo8xqCuYzrzOYCgJIQJAb6
/gRLfSKYz7sedenUMlmfNwOoxNyuNF8Un0BC+Oc4DdikqaBkLxeCNWIsMGb8Hz06tmG1HpmMoLRz
Uhrn6a1GPtmKpHySbXWYxTjFmkyofDrvuDAAoJH3KdWAYXGklfup+ug2nsoiMd9TYdUn/zYbvI1R
iNzG2TH3LeIuz2JDiv2qM3UGeu0Vgg+WCHiwkeeWAc1uH7lwwCJe96PXaDk2S5WH2VZf1CDMkE14
MEnIoSOtVNjWTNqYA2aEU4YeXJd4bfk/uS6vAQYSwXknnjS8vr7kjvWWu8a5ha/qDMpHlC15seEk
HZc/dVItB7+eutBu2eYP9hvCCzSb7lReGd5A2rBaPmR134Yji7l6ZE4+O7KJfNH8KXCg672nQzFY
wUuhaZ1y3nzvtjVCIdBcMVVGvbX2/G0ijqWOl59GOuUPxePk52/zTZ9sYysztRYT3B511KNPOPuj
U1lssqvt6pTeZVi0sNVFe3YEoRoEr/5X+fMW4k7mA+Vu9bmGaFOnDSNhX/tMAZ3ue+BKgY8tGFck
o2dFgI1IkyfdBM1nACxb1l6j/ncJ2/ESLgdhUEB0CeRTnyJCd0/sNdsA5Xiw+eV0nKG5iIwZmkw9
xMxbYwdu/bXAC4gTaO80QvoAXTcPai1hronlpEbqTr45dlXqZHgTEq8lvJpRmd5lSjp2Fy5PkZC/
EOCcDSd1InJ+fNzJyj20IMJ4brzTOg03UMsa+EX72PWZE2kNpXY6mh/EYjIPffImYocpcQSBNCqQ
CgIu6ePRsnTb7iaB81bvhfu4PWKTgsBAHGIH2eG8cSJYZB+FRiqWY56Xe7Wu37RyVbA5PLV0J5o2
LBe/Wc/YeJ24V2tsS3oQpcQQ19zBI66o06qMO3/o+l2pml9W75B15m13cgY5lfpzGTKDPNZFBhJd
W+uQwgTcEHOPdLSepqyHlNGJcocyYAyFe+7tbA1QGMZOY9knvIt8FJYyib15Odhq/tKnGiFm17Zo
mJx7Ro7Um8wMonoxoph99nbZWLRtZW2RVM+LKyGqjE5hHbaXqtE/ZhxBz8nNIrKUX5lf1feAz+5k
+Wep5gdGFerSOYyQgNxjkloqLDYMdRDfnFrA2bteuGRRp9nvAuwNG8P3GSQmEtsBGzgW2xg55n8s
1AQDj+zeFkuyd0YrhVZjvGiFfy2L+mpYSYeCU9cidM2PKcafvMjl2a6ZlVa68apmPfRWUCvNqL6n
fKh3SEPI21r4oYZ3uDMoUiz01Ep+NCWbnoEzenN4hPOKJt0H35zyWTr0N1Wjs5FXZzOsnoY2Nvv1
10DAKb0EdUnZ0AckXRVmmBjMWqDGIbanazFwpaloYQ1uv5I0A84LUhH+bDbq4G47JpIelh07ZTyD
Ym83Y4TnBsppn1McBNW33fhuiJLrQyMvPUo2YyfAWNEQp79wzqIsryqbGx+3uK5iXF4SSP5M2OQu
RZ7qZSwaDHfQ9yLHMJB4JxZvu+om3l9ZdIzZ/Gi0Gv5A3UI4kvruyWqfJIgYd9yXLiI0tBcffkk8
mbf1Nt5FPWoUynTdMm5K4OJSUFF5jrWzlv+qkvmvOT3rqWQhzOO89JKmSrfSRwITmT/cV1qx7hnF
XXSEL4Hha12UI4jd1cNT5zUr0z/i643EOWFlTnaYJoJkMppDa5D0uEjnYG9pzILGjqxaZwBgrbG4
3d3OVJOqpNPtL44WtwV4bhc+P3rCGZrMWpOPbGpuGWUL+Yo0vWzOkHioLxiHN4Ps2Mb+iq+FgnOP
C25O4dGv+SmvRjA1bJA9tVU79wSRZzj3Qn81GDNCtkyR+FANKrxjF5xsr75DZcQRsvN9/PzSYN4s
Vfu4jOo6SxM5O+VDxxAKCXB2rROidcjGvIPfwBhjuR8bgKnazUTCQL8P7IUgd00ZH4o4z/x5Zvie
8sVMvpnpt7UBbJZmZaDKqhZN3aXMHE+L3j1Zab1XOEk58KR/XtrxwTBG2lOrIxZZue+U0z3qk0tf
4tlwqhI+AojiKyl8yKZWdad1kzilpEHnqTNeO7xvO7d4MLUHQ2TQHnXmbNbgHSxqp2DrtJSGkQSp
H3mjWLqV/4fn7344F60+I9WSWfqAyVcESDJQ+fkQKG7GPkhBvB2o4pAmVeJ54YGzlg1UbwaKrL0F
GP/guJpScXdV7D6Z4Pk9nn0oyM7Z1SyNQYxGA4S41+pd5+BZdRo0wlV7midUli5STqJyQGN1v350
oUbD0QVJyN6DP0eXkvlnEmyKMEUhzgKfkd7PX6M6LM+ogL3gx999m13d4trGYuYx3AYcdTnSZ7Rq
L8iTANCCdx0wTzEUhCHPq0hllhcxpqqC89lPf7XSu1Uu6msBMWRr3l6nzn3k3hoe0WCbDNky7sva
kOHPC2GJmZHrhhQQ6etGBZHD1qYumJYrgdnxhkDqKFG8vgwNNruts4NFQK1oE2yWaQbdIEPK+wJA
hX5g05+Uap78CaSZqanw5182RIvLQg6KxG1Ss8yyxJapsuaX8j9RM1N4Lu2w/6EOUDfnEcATEWd8
iYH/h6qZ9UzvW2+yTSVaR1KvRUHKyc875uTtcoLI/yCWeb38SFJhldjhD0puRgJBiIeV7vA61sCS
Rgbf6HzvgUnY99jZZUTWcIVVaM1ROhroKZVZmKHZiz//8Gu1Pdq/HErm2yiXSodqHmcx5jKGpRNo
lZuGm6EGGRy7H4/vzy/NxpAnG629McmHjV3K8+Lvh4Wl81w02gHq9lEnhOSpZQkcksrKDlPDFuw0
7vXn66cKiYBvua9iwbOYokOytGrvUuOQTy3iH3KMu8I0IqoSVjvAop+fVoktgWnS8s+YC+bDVRUv
mDkhhWUlItMffq+uMGKC4sCPy0VNTVqJqGD8daCe+m5aagiYHlxlrVr3qUauReqJ4jKr6tc8dDMm
Vn/AYYcRp3Qx+fHhsbjABkxzsv/FGfluD7p+FAsiKmQg/q+hOcqbzW4Cnv2TjVIT7RKXU5pQIIFi
Z0jTBV3troiny6uhD0tkY344260LnnZdkjAfOR9n9HCaasVfkhdxujHfnUBZraSs7iqMwpFhNN83
Asi5u1nwMODAjdjWAo1otlwBi++zocvvUCmiPs3g8TtbVT7NtrdbCwPO0eY+Gz8myqHu7xt+N0hU
uW3SQPQxt9DVhfwi5A2YDU6Ox8YgNc1JeOsKh3XLko/b74UIq62eH5pMdS8rdCpepCW9ls1vxsLz
db5R8yuzSZDBTg/L7L7rlk0HMy1dHU7/GCKDUV+6ZF0fip4yW24pppt6PWN3Hx6lTbH4Q08yMmdC
qteirK3qdGc3iK04ehwSZ/9q/Pd4xS2JQZenCwnHM+neQ0SeWvtqtm2UJKp9MM2yhStfcyGNyoUs
U9ws7vhU0dixxrY776BpKZLZ26bbvDlj1DyvD7D4WWfgq//Bw+QKOZWTFVejKpQR1j9EFm7f/Ixc
TV5MNgthDn4skqP+ybSpPq2ZtRC+0r38ANbdlaRpViX2nUz6jbvLfdBEwzlgGdV5HWSYNAxv1jVD
/jgUNsaw2WBkqnSm4e9yWugfiwkuDSygGWVikIMd21UVIGZ8cKfSJdaBSONqZxsAoVM7k6Gd+sVJ
NJTEIwfwg8W++OaB/nlRkSbEXVds/IAukk98DT+2RJnBOLCYN4ctH8CDt87qgBK3pk2+KQXter0M
zKqyG6wrhZRlWO49IdHWA2jybJdYuJ1nVzNjvcpotG9vSZINGNZLpvL8PbwhLG7vNJLCd80Nj4kV
xFic7trgFN9NMmGTvM6nlui54IfVS2HnB808N09aId1dM6DL+/+vTnX9C9yBey8n1h40z9WhsrJP
pObHEtt7vrRybzOFjJfWAAcPDPyO/7Ar/f78g6vuby6NJmdgUzfHXBevbTbufvBc0kZh/0OkW+oa
ZcS43c6N7HlpTEnKsh78HIgYKod7rDI7hxBIXk7aH2IpaJJbj5kVBs95Sf+h1No67mulX34u2za3
/4gpU5A8ivky3n6ZdDxQ0LiNQzHcsxq5cEnfzvf/+6X23l2z1e+7uX2amSVQL/FHtpP86WaQQj+/
26yioXifp910oCMgfD3xJG7rETlCx0MgVtt60poh7kepPpqRGhcxoXVN2zq/oGHgDxQDDYFojbrn
dSSNcPSW9bcwz47K/GPjTkm4pXXxu5rIfCY2is5COgZDiVtES6X+qMSz3nO3vyj999In+TdEG3Qc
BiPqf9SgoRXw1JLvn0Th0cEBQLrNq6bBEEeK8s6MV7k9rpp+SXdGiQrARmr4w5AZEQgEBpN1y+mn
G97RfBGr8VrWtXWV+evPQZsQng1JbfjtykIPOVP8e2K3+Saa9AGaongywVjMpR2DA+bSn/vmiqjs
ESa9FtlWyg93o3dqRvIxYwE5YYBMDg1Iv/gHnaDS+YHMyIol99odV83NXprVf1qBsN+tvZG/TDkp
ra5bAHS//aF188MJbnQC3CnVNw7uUWjF2UNtfm2XsmP2hqt/G4A3awrcaJcYKGpdYlPGSi77uZjL
x6HjMB5sJrorN92xWMXTPzZaMUMASNMbXqXaIxGBxp0wIsh7dZ9LrPKagd7glruxNfr534Xfe8pH
2c6yCqOfNvKtLJaOK9rY/Xtz8Eu1NMW812EJZKJqXFzboCGHZnopGDqiclu085LhWEH7O1xSm8Dt
vLz+nCdaSvq8Vrg2jhUQhBpVSFDzQTn8ANq31d+OzCloHCZWjG7Z51/gDB5dTqxLj2kw0EfpHXXC
leN5dqGjYDuP01Yu177676fCqbnXaF/hPpnz6O7KyijP/+73tnTXh9brXpUtfOa3nEaZjTEQwUcf
W4Xx1JG+c+eZhf1UsHvdnI4oEt1eKUtTk2HNdHR8ybZmtBK8DKvL7HFNjjyUMpz8pAoJB0aZ6qoT
qc3j/Zi07MVvwHN2Sd7jv28BUaGG3kd1B8tNu7cVceBNbAfWZei6k1bcMlVQuZ6czH5NtKTaGzl7
R7QBMPHgCnUo7Q/+IIsDVyyDJ2BGvJa3LyJq5YHkmFvIQvvoaBjR6jJBWMLxj48YLZWs/9jQCMZh
an+lUr8iAXSYATn8jgI+1HDG/2pmeiutsLG5dcOlcJr+HtcbPQMfB86S9Tcebzhst5/JxVU1KXJs
TezuO6YFxqVr/8fcmTW5jWRZ+r/0c6MMDsCxPEw/kCAZZJCxL5JeYApJgX117L9+PqdypjKzp7tm
3sasjKVQhiQGCLhfv/ec77jhZJnd+cqNGWTzB9LnN5LMtjJz40xxuS0mVMxM+BnfyJbOXkM0TeL8
UIwEeKx2V8hvzkTI7m3ncYwbsAWlPCLzucuKpNleMTJizJyHeExQvaL0Q+v+CVCEp4NfTDI54JoG
U9HJ++tbETTZm8OIb41lNTJ2yYAxl3YS6jNlLl+HhNltqdQ9Lhz5HEyvkA4Oa5El3+OiHre5I+hP
pm6wz03mKfBrDldM6jCmBEDn9kM9ELrn6dgBocOZMWADQ820Xf6PIwv2mREDaM3c3Ju94xVgfF31
ZUKt3MbeUaBEwkuZguJpYR6DCwTwqCgnr+e2ZrSsLWIJhOP6pIaYKt6pIq0POjgC80P6aYL0q9H/
7+eSkhaNn32DCxlluzafjdHkHLNpxA/lucgP237ejS7D6PHKHRBZcZxyKIpoztKdcoKMcwklsqu9
xpAGGGi084cyEbVUubUlNIkonCqCcvL7lwbOEPovXSjqVr7ZPqEwQZbKGxQO8m30E+auVvWtUl5+
rkBYsRoN9WaoXDsUGoEpMSzdRmn7Y3bwPl1pk0uHjsVcevi/te89L6oPwq77JJcRS6pV8NJYjAlB
1G5pPU4McUa0tBj99n7pZEcjil4kxKH7jrWnJSj7ghyVbx3pu9STGfxOoeL6UKIjBkkxemeedPYL
FSJyLSqdKUJJdD0SNL5nHokcMVYC3I1pFk9V5NBJzduPpl0MxvBwOSQ4zU3HlnNdK6+rJqtnUw0W
I+FbMGr1loMg6W8TlCm/pnFwfVeFSG4R9cZh3wDKlh6spMmwg7MbWzemiD9H2sb7YikZrl6TfaYz
QpTyJkDOc1gC95w2ffpS9mcq+uZL75TUP52bvgAE8X6vOw43gP6TvbZ6pGus9n4dOFseW2/f+ao6
NUbF4+Tazw44lLYnF8tLuh+4Ms/CZFaeYuS+nyL/E9OZRSPO/awgFT4od3xfU2fYQ2GkNRA50UtN
zOeYuIcVIcsWZfRwX/fGzQxGDwA4k1BmRzg9ixTudcyBrEwipNoDKDldwBs9cSTXRSU2fXYL2Yc8
uutdbK0MElnJJo+7e0yWQ9VSVC0upmeZ0PGtKvc4IpA5O8H8LSbw7taTq3/LGplDgGHmVbDGPjes
Z1G5Ti/K4pDqF84by1b2My2GR6csfbQh8YnJ2hI2dPVvlkZ0dz637SbvGJ3N9eCF191eD7lpsy3n
63teehLY5+ZBdC29aUFdcE05sWHfH9fePF43M6nt051j8hiTWmYR06IzSK6/u7TxV9JiRvCOwcQF
8fxdGndPtZgsPmU/OMlienQK66bVsVZtYz2qycAE4I6n1MIL7q9nkCXDDvVp+bJEywooggqq4Pgn
NVwEwpHNZHEk/g/i4pOAznrigUEXtQ7U6Da5K9Icu8d//oe8iOQNiWq0JdvkIdIthaWIPpGLyT2G
6x+0V+19N9WyINcEJqXEqbv1St8/caT8PiK3YTTO2mXYOVFVTYTaT1cVSeWf3BTswiS8R7vKnvHD
9fBmYl+bxVhOiNgOyaVlDIaxlQby2G0rszgmsyJTbiiiyxAgL2r9vHnoY0ayFptGv50bZYe4P7+g
rQQxjWV7K+32c0WAcCzQBrJvxT4nuSS8xqGUgcH0l6yq45phjWR/jA+SeIBLU42UOUwzsCRASm+i
BLncvDfrebkxWiLeNKvtPunK38ntoEmC/ZDkhKwBgtUH6LyjNQjnByWTJhtD20m0W4GDNagrpioZ
GUpt++rmS0YTjo6IIbITFwYaxYCX9fpbSzS8Sug0W1kK8rk8TsgqSL+1Y3UoyuJ9YMR5Zyj5LXfp
CzYZ634lntEGTq9yBBBXD5ooel1IaFnflT1dYbOW7kuemZc0gevfkxJOBOZUHv+dEtaKpxkJpiue
/egpmZk53bnyY/Vp1mxzJHctLrKD1XZsPg95dBf4r8J49ay3zn5TzgsKlU1nuRsP571jI6qm5rFs
I2S9JUVme6rEDSHBNoiV/tBXN34fDqrFs/5tUY9qeNSN3n83raTyaDVJKgvnvpa43I3iJAiVoM8b
v82xpO+xhi0V14yPMSWNBPE2oe7jS7qmR4Q1NzS7v5mBFsx2ZACoBdhm628SmzbHRMhSa6s3siaZ
gyaYBxGnP6jeeUa3ucOdxc6TWc/THHw0lrurarhCa90Y2zyWD6rpzxYgEXr4vAsnuynwisb1CBrP
k8Ss++0PFEqvauGHDHQekl/Jo+1l2PItB71uPj0lQ78JTLb8LOqeOVTCPmJqjDu6D+oXheMCHFmO
f6Sn6bLsDKzayJ2nKMfVnpBTBClV+Ew2W5sJ1kouglOKXSwQtaPcNGyTlDGfj48U0Zuq+xdZqtbf
wyksU9rCFAxHHeEK8ffY2qprm6Cfs5audh1OtLvuFv2S+w+5otxvnaVheMWLJxpeXO+PL6+/F/ck
X5oBMpgOHfyF7u3JjlsgB0ZVkOhgm1iPpLQff780VLf1xLHn33Sg9h/Z3g+/c2f+FjX+ty//4/8c
F/6XEPL/u3Dy//K7/j+MHvdJmv2vk8f33ffqx68/R4/r7/+dPB78g2UrcAKXYw/cZ1KH/lfyuCH/
QWPGp4b3TcnQSNjcMH9Ej0vxD5OkcvSLUtC+IfX0f0ePO+IfNmE8UFVcIICO57r/T9Hjf80nkTCG
EW3p0FjXMfnK/1u+UN5iKYEkiPCsnJab0cbEGWkOAWooeM9pD6NAYtNhqx6fa7jmU/XNziYGtzR6
EHWtK2L0pZnO9Yr35U8X8Y+b7S+p4//pvUnHtoRN0I3nmlzFv2WnmKXRwDpRI2a7xt6QUViFMuof
YC6YjzXilzpd0EZkE1aCylq9c9COBs8t6stg8YdwNHs/vNZncYZm6b9/c/pz+1MwE5dKOhKWBEal
QP/P+1vUDPV4WkdmzqCmQSfsKKYi5jp2d1Hly93yderN5C4jPoTh9LyEsc7uyw2JMef1GmU6dN85
cDp7zGji3MkTmX/2K92DGvFG2x5BqRNPiNPiODed2JKpOuzWAlVHupgKmTbmZQMdgT0n9C1844iW
wN8h5K7NjWiCsy0YH19fgiAO9qltUg/yWf+LiyD0J/B7lTj+/B//pi9CIERgQqUmGtSz/b/FEdn1
AC0wtrvN73/aJAXVrsN5Wmt0p7XHCJ+GReG8XLlHfiZuRdnSYZiK9Xj9aUplppdr2yjPaF3KRDz9
9x+T5EH56zt0LYfHRDgWD1OAyY3//qc8+HRwvSzpDPDAowTTMBGScoiJgIgbZ73UVgdwyNNICPbS
VPdTy0JQUEp6JAXAxj2hW6Qoa+BitrZluCoMA/M8LLcVjpjnJC0/gs69LxwYyl3a4YmmcyHhZdB3
Ek8BFrN4opeeZDqfhUMCFT8W1kAWISATc5sgDj5rEtHd9aREcPBpbVAZQ8pkY9SdHTFjvrAL8dEm
6yt60fG+T9udbxIuHdlYY65zhyDH8uzEjJMAMIbXM7wN9+7+X1zK/3THu1xDriQgIHKwbVtf6j9d
SodTdjkRwL1Jku7naBbwsyRiVUXlX2O/Py2NfIiAtT8w8qZAzuv4vsnVp0mQ3P3gKnb7vm7pR8Ey
iLrgqTHr7lJi6OfPuodhWTp0PslHvVbqImZl4/Fi1MEZC8uk7xiXmpy/f34ck80lCqCp7a5xfrPV
N3u3GwACGfdYNM92ksoHJvPFKoFlEhLj+dFLNdrt19VDYT4onAPrHOX7qdHRAT4SyLz6PR3zXM71
I5o64OjP6cqh1p3T5i5RqKDQQhb+LE6xHOJ/gXeXBFT95Wb1LNO1LdMy2dqpQmzT1elff7rC4Pjc
YJa0AMQE02GZXRoXfXA3zwRY57YDQGpVm3KR1qH2VRhZHBGN9S7K7RIxzzmtYZMbwrXPHLS++SXZ
X8xNLo380XlOSnYKsAzmWx6Jg+uOJDPvUijLQTFmABFtxEfHAGIrZ9BPbmJ9JvpBXq3o6zxBL/DW
4RbsBTFsErdhRZ3qmQvATD0IcVtq0oRxdpQ1uEcEoVt2Z90OxfCCNYBi1gTPUMsnP/NfRxpVVm58
awkeQrVL24U83VeGNQyX25M97PKSg4EkRJnxdnk3NDuJCpOBiE5S6p48M6fq9hsEJN6toxirGUir
HPWUlBisAjIRlrU9AyGFK4R71s79DxIZ+ciK5zyJ341oDtH6JQZ6MfJtGhwu4lXl3bMnntemqBB+
UadrzlCyDgN4nOyRNJjv9fIE1g3kBsuuysV8Xyaf45Q6b8JBOYI6Ae2svF0D8eAbMBcDExNmM1b2
cUpXHY4o+0uHZmafFPiDs1oR2AVD4dqgye9n3+jXByJHvbAUwAKQ5bp0pSveBKuACA0j9TDyk3bM
7MDaCYxZDyQ7HBrf+D6VZrAnQfc+zxfrPiP5+feLpFOo5QH3dWPVAB7L9YsVNCcP1ms4O3g3UJYU
IQq5+EklNLGHIGnuPajBB7sV8ixqFSDxrh6kFP5hIhLjIIcmevB9OFPCK9S7SNbPpPD9nxMdLVHs
Zeladwo16P31RRfvh3nhKscRNB8xRhzvI1RwbgVIm7+g3P6OrbiOsOoEb+KcO7+c/L1hBAWCpGyO
+bzEP6ljv2bBUH9LpZo2BonVb1EJqsd35PTsj1FoVal7HpxK3ZkIiWaY6S+qwxsQNwGH/egkCsd7
SUyirYdmvruKHHTrsFjtW0D140Nv9MNLOoIud1vnPW8b7M/9um9Tm7QXI1avhhe8qQVvktOt3Q7x
XEJg9YwmsJePnezX+xFlyZXN1g4V+lBpB6Hb5TuWT/9I5ghgCV8S3IhaYLv62PCGpbGeu36BasI9
9OpE8feZqdK3qLUea5QSD7Yt1TbG8n2qK0ibTt99Xr9C+Qmo5PpLbCFRNTmn1Uwwm9fKNk6/Xyzj
rkUTk7B2kHZF/8O7oONKT4iiH7HzPlh5Wd3HFtEUrUNoIIHnaLAj3IB5sDObPtphZj/VMqDDrsgd
AQAGggRv5N5W1siNPccN41Xc0J5j+uffLxLEf0LbDUjRWAMhaIf+8s8XRFg5ubHIBoOWD2dU0SG2
8glsJ57ujLeyTSEgnwz6w+fc0clchTPeepY450liPiJuQqwXN8PRKoYITp3zlopHI+1/eSU8ZEby
jxV9WAIlWvdW5o6xseiWixarhTvu6zkZP9IWF6bVr1KRR4ILueOsdG4aR54cAEPXr6pkiGhRLfPD
YBNyplm1vk03OBvl5drm5dh/q1Ic6GS9JfjHASySWtuG3VBbNyLIPlEyWa8UODU4Ivlep8lzsxDN
WMGn+0KGCqbWaIEyE7kUaCbtngMu8f40irw/CX+EzlCWYcXEGYn7Oj2pbPbRVjnmAdWHUcC8NPvp
l+jUR6oZrzge+lDIiurRMotT63PjQWewHmPdd9Rgyzx124PbocW31FMOVYs271MRN09IIttdGtT9
wxib/UO30MmzIiu6ISk2OKV9Fu+b2N9B7RYnkdYVXJ3yx7XROaNKPlpTtCOozlxESYzbAIhxTFM4
JzDpDNAaM2rUCPgM+sZCZ07sO7uvXuTYmzuEhMau11/mZU7pvvreU7Ckv8aBT69c14Mo5xgkkvNs
js1ye30ZPM860Pku3mxYa2FVDvV57iBYdAPZdrEXtAcnWAj1BpuDI8QZ+22WJsHB8aPvpm//EfUR
uymkKAMkrztV5g2fcsxsxhmfLG+pT53DuZoUv5HZdlye46B4H6U7PNU41p48MJ+4jzlbG6ORbUYk
6aRwEUW4kG26abOyYOm3ndupG+cDYggbI0hFipbh4FlBNQ3FVb9cf+VX1cAUFhBEPcQPzGlS3dQv
3iKVFzQy31HVjt8RSuH+8ac9/b3tFHfWWSJgRfqQz3t6/m0YMccF+Uq9ydMRHJJckOEiZmPf2ISX
zGxGe0JNkLQXy3TuIJQeYldbt3XtucKQgVGCDBiS6mit1oVKpzvQtHy7Igx/YwoLX+qd7uf15zRj
EvcyItY8NpKtpzpzG6Qe88wxL0OnJeHXghBzVYMldcMhEnfadSgfTCdLwBBPC7BkredX53HpWfTX
8WS0ZX1GmsECuxDjdxVfRW2rhX8AKxHTR/uYFHWsjMiHS9dun+M5XCxbPKHUwGi/K1nbkcV3KY92
8gK78MyWNj5l60o2E4RIZsP+YzOTFYd9uzommOdwdNrDYQoQFTdm89j78a1yh+Gcgntds7j5Wo75
SY472xpR0TT+yZn9bt/7stxD52Qn9u3izls9emcG2P2kX54DjgsXnkZ44NWvvhHue+4Q32fNc/HQ
WY2mLZrq2WD2HFZz/NOUU7e/fnvZWekpdnX1oaaPgUyoc9ta7XOai2/1ko7noE+7Z2xYe5gMkum7
QGnj148mJWk4TNkvn8ik7eCQ5I2QsoWbkiJSr9hVmqVUP9bM+mlPdfKCuG4kxMeh24XIEWHyXadl
jzSX/AuJKjVZ3WxdHEAKLZKM0Qal8H42jTVhNqtGPfEMUHibYrPWNEvt7slhIz1Rokx3lpZi4kg7
m0EDYwrCQKLlmjPjFyt9RjeTJc43Z87i4wQCARcbJSJuqHQ/+vc2vnas+By15iqAPFOmFzOgNC06
YJlZ/sps6qJQkiotKZ0JxmaxgOARobat2/wtQ2t+Vpyuf9PupLKeEWe/2dz1t1w7LV51tYw1Q89K
5yw9NShcs72n5a6onC62FsD6Wgo7o4nVZuo4HrG0+3h7E8xCWj47o6PtiVMdscYDkwEbZOwCLbj1
BqS3rhbhYnpYdmuz3OPAd0JnhfILffbGwYk0ePRmldRmYGS9s5InO0BzHAzBfDfEqMTI9rS0GFho
WXCF172x/flQ1/ekgGKgVfEjwnPcAFpULDjD2MMz9BDExjPTItMm6O0UmToeHlFyreXJCzrlYKU1
HWnpsrks38zczJ7ogRuqgHvzRBPAO1mmjcJQy58HdNDtqvZzYze3fd7sey2VdlNds5mHQIuoE9TU
HEXYDbXAurtttdwaswsJ7SR5WiNe0zkiLxFpNjw8cuoQsriotuVVvl0Wv8jNuXO0sHumMOvmgaxw
LfoOSLjUIvBUy8Hn4icpOaGhZeIkhxOigXC81RLyGS151CO3SlGXD8zLVMlt6S3c7X6C+jzKpheh
Relk43hapM5gzNomWrgeoWBnmA3/MqA9mieUMVrmPnXfOi17T7UA3lRfOVmzSiKMH7VEHhbOr0CL
5oHyQLIRb1LL6TMtrE9Q2A8o7S0tube0+L5AhR9DDYg68eppeT6TmwiXVnaf0cjepWj4h99i/hEU
QEe1toivlW2hSUZSyzDJ4TORw35p8Ahoe4CjjQIVjoFWWwc4m47nBTeByn9MeAtSbTJY8g/jajrQ
9oMSH4L5OmhTQjDNSPDRxVcBMyQy1Llj2/V8iaAFMUpnrK0NDg5Oh0HO9dlfUBcTyfGBueZG4Uzd
iRamlJvG8jQL3D8NZqACQb+b99tC2ypGbbBIevsJ9/7J1taLpcC5VOJZZ7nsj1MCEIX0Ffxj2CPu
8D5elGheZDBCD25t6HVDe9JJBIO2fNja/NHgAim0HSRCcQnoYz5DRdiYOEYsbR2Z8JBkeEnQ8s1H
ZLBkd+AzQUjU3SptPWkpJjPbqI90+V5TZpWLtqkw8kGsXwe/Moyhw0Kwo6nK+FC9eNrikuB1iWtM
L6S6u2GED8bED7NqY4zSFpkGr0yuTTOg74KNpY00MUfMYm1eYtjq2JvibYMU/Bxo+82qjTijtuS4
3aksxwHHUfYKvSN4Dph3udrGY2hDz6KtPX75MWmrj9KmH2Sg7mnGB2RqQ5A+E2XaIjThFWrdjIck
N7Y0haFl+7ihV4CQ24DlaGNrwapg83bxH2XaiOQSbQHnYr7BrjNuEm1X8vAtVdrAVOFkCmRb3kIq
ABynbU50Tz9Tegthoy1QPV4oD09Urc1RmAxvI22Xqhp8U+3BvNqo8FNpYySIrPe19h4zhU3KnmUc
Sq+rDotPNeKTvEP8RnVRBY3YUhVgSScOU6tcD6s2dNk9koqx/UFeK1sjByruScw5wFqQ++Jy97Q1
jMS2/OJquxhlkK3tY742khXaUpbgLWuhgLAgtEeS91SI58gJlX+HDtrB9Ff9NHGoxUtNIikAlq1r
a39aDWmNph2ILDhjlN/hbGsfu21iewu4rKTRMSdlCKpWlgiiY8AblMdR9yMiN+nIJ8L4Vyf8Tdpc
N1ftRWSRebPm+W0+5g7RPnxmEnPVDeKtdkO/YuN0MSOZXn6lKVBvrPUbOIb8UBgFeUrMRgsLQX4r
g2OsMABOKCF21UoSrDYHopzeNcN7rk2DOEWREqwSgzxlckwdt52tSoaEwnK+lSlH5ZbRW4T4PZ9i
oIMJ1iGadjATZ2A2FVSIbanwPDFIzqDjZFgRWEsrbXYkKGxXGdgfJ3++EdoQCT2cvjoWyU6bJQdt
m+zwT3bmJtF2yl4bKwcclq62WpIZF+zBID7P81oeDVsdQch+JbKI2d6vJS1bUE1bErTIZyqOjA6B
4rrPnrZ3GpNO0sXx6WjrZ4MHtNVm0EG+g8xLt/JqE8Uvmmnj6ICDdNJWUkKWIhBezsGisfDk4TeN
M7JWfG1BLbUZlYg6Ga4Ra9mUIjzKLrHTzhoW2qNbre8G2eIkgtK0izOMrr22vMZKG2hwwebwJ7dN
DVKZ+h7OrDbLClyzprbPutpIa+GoJT/73nUTOpCMG1Jtus1w3zbahsvMfU8WS7f1tUWXwKk8nK62
3R53ETbeTh0sga0XExsJPjh9ORSoW1pD6LM4hI4spKRp1XtMljSrzObUa8uwJ+Z3guyKU1Nx7YYO
YJM2GKd1Gi6Nl+K81HQZy4VYl02haQ/9rhNURjmmbzAQ8e0keCr8xt+LAue95eC6HNNxDAt9V7oY
e3e+M36zyhEYY/GtSokir3FIho62Sxf4phOnDsuRmYPvPveLIJnaNwceuG23wgWzmIknUi9oNM0d
GGmT7Y+kSPZqm727MvkwyWkK07R/KRfvuR9aMujBZ1Vj1WAPmkO58AnL1RM38A4NxuVsDdHFYX/Y
+3gD/B54tYPlarNIgM+ZND8sWl9hS/7xTrm6rDNpc5M/8dyDzqA4dcFKBMYl7zk7rNRBGzDdzHb9
fNdNPebO1EcehjTIYXVg8Y85a80zrVMfXJ+Hl7+fqw6gUAsmxCIAlSSholkNSjevupQYzJehskJh
IKtqPc84jQlrHMYKnqFluFVzgrA/LsCyjJ6xRXl9o0pACn4Gbpr71ETWxp8xxlc7yPpTEvNcyVXs
JgFWVZUcddtxQz3rbj3+/I1KqeXzqeIDBrdTR+jGVsrqs0LErMyeEhJrDcMc/vW1hjSM4HhXmvEd
lT7tQADHDfgvuoZ1ui1Z+KaVnbCXN41NAwdbQENfV/EvYGbEYY6Uevna+tOD2dBdienp0omRj2qZ
7xM/P6US2T16BsSb+xF076GwEm/T5M7FjYZbhgSSJS1XBz9toC05oORcJlN7xLTOHW18GCftSyBA
76YxllxuJSAvmvrXha1Hl4TzHomrds3hooP80vmxi5/dxR2cx85WAWq9Fc1a3UovminMWQC7KbiJ
V6eD+kQ2gpMNoYg8jmJWNO+yGm5BbnZ4sWKSYbqsODl9+7Xl87nM9nDMZXKMjKo+pEZiXeZ83Y5L
mZ061YSxaL/2c7ecRA++p3G1GtLEXGWIE8fI5c3uHAlmVthbErcO0cACrMbYeOB4md7ksk72DuZR
FNM7z4ihslX5sQ4IAOtctG7Mkh5m9yFfZ0n0dv8Zuxi7ejcheAhMqJw+DNndcTgITUAztY8chM0v
GevvyhSwT3z7jkIDk3ENxfCSDM4X1Tbf4Rgtm3nvoifF0LnLEu/HvPBbNtkLvrsc/WE6DgsrNfLT
AT8R1dgTrHiLjX0s3F9EFCRMBr423OAKgJofj29KRiYSRY8AEPQ/g/4h27l6YcQjNp4CajxBbprN
FbpC5H0lxMDDIcX5WIKdKrOnpbXOhKS6UXXXRKTNLwVtZUIHPDFuxobepKsF8h9qFIwtUe3geazp
11ZPyw9v5nkqi/ldlIuLEsl86RXHFrkcraUQW07xpHm7ZZhRl23ckh8zD8TPRHtYAvFCC4z7jnV8
BBQRT1G1nQwSTxKXN5kt5F0oNiGixcJlGcR29ADY0jRpc/O1r7FLSlM/GOm98zDWVXOKIphXY4EB
2s6KF2Ka7o3yMYsaTUboiNEIsEdn/iiPUQshJ6/eCs+glTw3uH8jYs98rFxuxrEC9Ki9MR3lhHHU
/8jb/s1LddhnOerNz2FdGZ/xmXQXaRk3iSBbwfakzUYyMkMRttoPRkEKhaxPkwJTTQrPZ5C6Qjdc
1o3phd6k9jkDNdWRO1608GGVg21ppvTbTGO86wMXEt3sfFDrzPsu+WCctLMnH/vZDyV1p8XtnWNC
Wz5c0nxXM37Zxh11qeHp/TW7G6hiUbUyg6vYXTazDshuC0rzIpgjlDX1rx4dvDuDIQLom03yrad/
zvsh8qqwJ8zBeeSzVEfdFmTIlnD4+A6GR71DITPiQI9gOD4sZj1ciIGQh5Y/2y/Wnp+2PFc1UJu0
/TYRnLNMvro3tekAgtmvyaSdYObfI46nFOfzl4bz6cZXLl0M5vSEbJJTO9EgDwMka1mfzpeOXvg2
djmU19D7douFD10RNxrZGD1tRQ2m2T/Snd6dabwNvIU4TghQ+ySnBdza/ROBJc3eED05LnLARcAI
9qzGV/by+EbVPgj/Te71H71KX93ZyZ/MivNVHOdvrZqmw2q9VX5m3hMsW1CrwhzMFNekSDDSTsuc
Ar33aZqJ4S1BhkhgzXJPNzs9rMl3B3Yz1P883y5EuNhMIbwKRIQFBDtkYMxNZqn2jL4Ukmm588cd
FhO87XgIbVogm4Jo27DqEuiFPDiqQTHF9fafPa/4qdACrzCSv2QF3r98JaRiuvXJkqOtiAXAO4MM
/DJD30n77hm/qgkHMt/XaWs8OBpPoQbKcGeJnhAIj7ddXT3VFgOAQGnKCAI2ntLtMpbTKZnngyOw
z3fKpkVQ1+XeaKBpVOvESTAn+1t75VqwUfyADomtdXIKXFiHpSBOzDORC756dT3hQsFS67g+i2cc
0FnwKZbGPuy72NuwYmX7lpaKP6C6YGQctiy/pEF/13PGyPli4yS+sRwJqx+V7uoY7603k/tsgQz2
JzIWguCzx6l2Uy7Gq1V5d0S0xrcM3YmSqTgiVIV93xkXexhO7UAsHuaHtpkJCu483CL+vgIn0DDz
27geR4/Si1+iIfpSeBAs7CT6jGnLTBb7/NgjZDZYWSSVqikey1F+qR1cIhwo5q3qu9BA108BkFGp
0z7DE7tfBBxZ/zGqA2uXCRYhPtynpab5TB371fWo/XnHAYy5igvxhPy52KDo+eIo+pbuhRTGfuO2
yAJ7my7WimSwbSZigCZJS2LaW73/npv9j6Lt3nK/QU6g6f60jrazb+GLTZsHogNCnIb4uKKMk8VI
dTJP+S05Hy9uhI8dbkA0g/xqTUmgBfO6/dggQ+f8ZOdusreskSoOSV0yTdauyqqKcsQvkcAhf7Bs
QmOsrGLm6Qz1rg6Iw5A9ysW4QUyE/J9Ev6aiOwZbObcWIjJ9ejLExNC6y/KzrbK7umqJZly87eyN
9maemzZk2Kv1xdMmmpt6C75gAvQVezCzCrPFzPieJNo7GwBdpCVBW2LIaMzWFJkZCP1gisjgs54R
QJDggkOdCPH4JeAwFkoJeHhdOk3ZDELRJwCX6uyYFuDPYoQ4PL/OdjShOvFjFqHJMn8RNPbw2ckw
V3QaJ7+eH5pKgSmPnlZAfxu7LfewJlHJ0K4ORLq+AxBRKE3o+QmVeFuOI0/K8AB19J8sDd6WRbLY
jrS0UG2KLwV95a3sK2Cv2a3wmCvPYmMTSndqzZfFE4fEoBXgou4HLIpxcR3PsmijexBGZbYEZxqh
5I06axTWbFdwfNMoQu/8YTWFODSy/nTxJbOhmdEOO9jjwJKIy04QsVA4mx6vH/k95jHxqV6ZiG4Q
s/kHN09ZN8sT1psb4ks/Y5td2ExpwUWCtGSiKIqUo9ic9ITmNLDnrJmHH2ceJIi1GTh1MEuJHiYr
+gA+TsgxnmCCj5EEYAPDHaymb4QlEOXCtI/UuP5UrDl4/QLiB7fDaQayXINgPRESHR0yPIn1goQe
zulZQFRbE+v7oKHAqcnwxY0EDClGLQR5j4qwDN7J0v9AATfSl9CeZ3N4TXgypKDK86zFulh2cSbv
JpdwnYf6LSnbh1YR/jsJ0zlkNC53bTYH4WCjto5N95DPKSNCHeaSe9ZdXJNchgpF2kZ1HB+iHkbZ
Qo9rM/fdCxW/w0btjnwaLkRZBz1VA9mHAdPMX1YZd7EZ3OdyVhCozx5nSZ2Ih+Qq+ayZLCkLtF9s
GxvVIcitnPbW8zL2Rv5/XluqGET3Xde9G23BScyBkdAzPjLGssdm17mHoCqeZQLnLi89Siamo0xZ
dpPfiJ0ICHBbb1da8n7pMxSrM7QWGaP0AVkOoeiKc1DtgqBP85Mq36mgqtsBF13pmHPoMkTl4c32
62Qc6xbcfj3CJ4T5RVYFQxwd/lx+yRVz4JwwvuijHYNLweERog0wc8UeaMy7CDPsNmXfC4dOpHum
2NB1Ex8lVONwR5YUKs4vjtyhEnTwaYXUxmPrfsnQ96IbROXRD6u8n2MyQh0uuplG+wDgtgd8Kilp
CCG4rXdaxxf0lboxB3ZyUs22yjde+igitiSox93iT8mWE2oVNkX3qylaWmntsEljpooBHWm+/Yvo
ffTGuQFMj0TnHXA6ygeE0z7z3mP30uRJc4GDccyLDiH4AGSKu4nF5PtY4D6YnWlbjROHrY6zfO7y
tNHC3AWSJyVXYHuHaiYmPGkv6MKM8+R/aVUbn62c+MMkiott3g73BXka58D9WaoKlEenvsfBc1Ir
aBpso4TIuhiazfJt7bgvU+lP6DOS8Q6+xGPS0eFQ5mB+yazyDf7yTdE09eF/MnUey5EjWZT9IjeD
dADb0JrBSMrcwJIp4NDSob5+Dlg207PoMLI6q5JkEO5P3Htu0LHxre4Oddd6KAe8/GH5h/BlVcv3
ViBJ6ag8HN89WdVMBAnefU2frvRX5EYUciECuFjxEdmrfzA3gAWHbykltPiiP3P/XGDXkwKVclbH
2LCxyf5rlK+OKgOCwtZjXQfVmpCM/la47mGsy2wb6eHeGGCXPJnPO2/8xuqH50oPzdEpxucgQwFg
uzBuJ/FrShmRkbqSrtPcjZ7hIsTgXleiK41T2sT9STVRuLXHcas772x5wYmku1XZA+igkn+XCzBp
Lrs1ZqUbIrhdRV7arliiWPxooY4pHH99wUTY9Gl6DWfxb/pG8YyVIFiZkogOWxK6WJVi1wjajhSP
9NZRwbWD3bGyRQTmOocg1noI+qF2HQv/s2bFeO4m74glOVlXFjGIJflschb/4F7czUntB36xIce0
h2Rmz1YONc8GKVKMz2wsrxjUZywdR/b1xEvPS2ihjyKujHZdc67S8SfHlb/uM+sZsDH3QJqmoPhc
G4Ceb13bFnE66Lzlf/CnDoMLD74Bpb62Dca9MuRqT6hp2w5fxkSARJJbI3RGaAPt65TIFwJfvkg0
bFdSu1ebSd4GmRNqKWbE636ZyooU7xg/2NHzu6Nyp1ej3E0Nq7k0IgqThKpV6G8xxJYrcPdfhQn6
vFKSTSwtnSKAEXyG3zKPOo1pjCIi8yoe9PFZie7O3tjCaJH8imf/KWDsxIgmYlqLC9rS5aN0NNxJ
cgBso0Z8AmKBdefXOCb3qRQGGHUUbjRAq96wq5VKpngTGvo6O9ShUdDcDGGcjYUFpBzWV4GV41wK
byilHjaclDIFogd4/0PzRpfKMFbBh7f0sgu7UOiVA6zrWsg+xnxp4e1bWtWuTd+6br7VoOzLkpmU
NTSvYj5h33zjmGihQlrbjhXiqWgXI1IHzHM0OKxiiLZDQ6hicMpG1ragyLnGpivO8U94kJc4y6st
C7+XuU+Kk0NQpJ5IIJKp96d2wHxirBxWObPyFShCY41AhIyOSL9La6JTrbl/k9hXWEFGJHkh+prI
7o+FwVg8TrHmKRmQJhEiLxbOg1zTDCfQappDhr+VPpRtfjBSIFEpsi1ci/S3aM2gzRE+MkikPQZx
CbjOOhBAcXl3jezgN8EvijNIBbIK2JLgXvIoulZRzT1gzka1EFpZ6wlwpORnNMU0w4UnoUjCeSag
zFg1wedQL9qzZXKK8rvYOnRPeklGQAfDZUQiBhRX7ilP3LHO7+WIDFLN8I1T7jEkBFgr4IjLUJxb
p3mPooBf2oB4Lqxkx2mWjE/QwcTulCEFCo9xNGyKiC0b6cYk/wWdQmvpHmx18DOkinktfpfKgyVt
VXvYmGeGO4CGBTdajap+NQzlk8nYM4wL/PwlsVrANdNz7MdvvPkF0y/A7lbvPAYiu81iNNZMyfEz
IX2g/YCtwcmblFmyMsdM7VmOEoeXhOtkrAPW5zEPqQPabri6GjmAnP/msXnlPJ42NeJMnoGfaeu9
d+4MKT2yj0rTW3Zmso3amuCQIacCVD98J6o2flX89nP3HlcgqXqcirAWESKl9q0WyXPfQf0PBlJ8
UAERmCDmdM+IJyd2MWwLeWcia9bePmddmgkKaXBnW7PH2Zvjvg/dm28Ajs5Tds05N0enOvJSMfns
JyA81ogeygoxClFCXcCFJBsAgjs6uBcz93/NOvvLCgaKLX48FCQZKZTmiT7KIVfK9tZGVPypG/ni
jRU7ZJtfQJaee6V+BQ5ShFhj+58zv+MYivQhkfbWx6dok4v4xBi8n1wIqRmWv8AOEbqmUOT/atva
eUXr7Dtpsq3wNc5PP8FAxxSR3Q/DiMBouGoC4pOWx9Wpa942RmoyrLbIz7lDe9zCHl8z5OhXGQ3N
1lOc3jXbdTGEz4llorZailPH/2rs8aKWdjVAQb319Hwojeacztm/uCYcsx26HbFMrQpvagH7IHH5
U+hyzz7zk8IMidIwbHoCsr5B9Qxqnsck+YqWWQHXUUYwm+FuQixnWgU3K6ZvRfbD3ied820wkqHe
zOS1MmY0oHzv3IbxeBQRpWgHE4w5aLGgJXLQeu9hQyQgeu1ylZbwN0mnO2QEmo0xZSnuO75fA9pq
VIPS1NYllcOjNDy9rbpmWpW6/pwC1lHVJKBRB91F4J0AjXlVwqbw6eVbzZKcFdlHqv5Z0IkOA9AN
Btlf5BuXED0xV9he+JsH0d2HccCAMGsEoRdQZ8SU/qsJFiNmSO5zp38qfXC93XwWJPLsRlc/uDI4
6NLl7XLMjazs35MHpoDGhp4XBToBCag9jqJfds96fs07pVcKSB88R/UxOU6F8YwUG0XiDuqjzlJ/
tRLnGQ8LShTvX+GtiISBvNmB78icEq2CRTs/cjkQ7VYE+EkZIhvFb6d4bt5y5y9iptdmMC5yYMYx
FrCSPT/6xUpvCBQ62kT/nLqAUnXMkNrXBBfLBkt7P6RsNJJwBcUp3SS2RFObnhlBbaPQ56Fp3F+B
otTEjnRIJhC6voivZD+xHSsSczd05OB03vgv7RWquDD98LNIHnbezBcMYDqgUfJXZVB/+Y7x2TaR
2Bf2SHlRBeD8kayVUn6lLI92vZzf5xqdwMiUC0wnrLMxKamQzF967J5CpIhm4zVHt0J1xRioYgqm
3kLd7EyUTxvB89mGrF/0NL7pnjUa1pJ2+0Di/FGYZDFmrpfu6hHtnjcydp0M58QsHtRSIh7WGMMS
5+c5Bzp8/96Ht2L6AYPrZ6Zz+ICJl5EY2fxl+//GTy3bdOhviE5sRv6/JFm5RhliawAmvB7fKjt4
ChKyK7wU9E3A+K6o3GNp40AtWaqt7NLI9rOkoWXFW204dk8iYslF3WpRzJSsAwwOtrlXR5KqCJXl
N0IFYIdj3wHdTGWyb/l6KA4xt07yI8gAsYycflgnX4qGaBYucJCKPglPtOk6GN6Wo3Y1XX07XZYR
Lrciux3b694tp1Jb0+/uBpEvfvmwOuZr4C4/BVl8QJT0n7mh6ZqtrNzXHDXXsi7P8+wJzPHOuKls
zcVKyEBY6hEP7S3xo38yar6YFj4GbeCXXLTFDelHK5FDJqqvhp0so+EwBY1CKGQok603IktKO4Nr
pHS+XPNlKCU3t9c+s9ECrqWHR+zjEJbRxfeJDFso5wF1d5gS/B4OxSsgh7vVQprwu3DdNDFxiiiu
CyJ5NxKYcgaZJBXvhID88EvTY+o80/dMPP1hfU7mCTCnvXU8vgOwy1jv60sRRYvYMsN33naHJkrP
QUNRXNnWwarqAVkZPWUb1MEqsIo1UoK7MSGtYf18MvjZz7k8GRIYTlDES2YzM18b23Hb2F+owDha
FRluU1Owf83ZGkl2EWHAuRYnuMGnntGpIEIOz7Ugqau+9Kjluj7WRxEMy4qIFUxj4t1NFQnyKtkb
9CFmEmuSShGJ60g+VDEytwjpIUrpgfqa/zmOlWycABanHdSvDOCZmc481r38qjvCDu1xiX6szRec
AlQZCXkZpKRhyXqQ/zdTvzdMEeFzwp/qKzfigmV6gkvpOrBDhvFIfTGXjBrqNPqoZyV3wzjf4ip5
K9Mt+9HsiJ9nP7N1Oze+dcLzmq0kPgVqFS5X6dfnnOy2SZATl4wQQjBQkW6o5wpKRtacS2LtmCn1
TxWy/h2icY4/eNs11ZNrTC8W74vhjYh5x9pcl1EBnIT7v/RQvjZ18DT7giKGe7Cng5rUK/2cPrQO
mR9myjrIoqEMCv1l2rPcD35arMcJWXxPFcrVnhnorqfIWOOL/IkJOl4n5N7R+pTQWTzkAIlJMitz
ppN0jasDT40IEM6jgGylRH1JG3lLtTRWjdXdOyzLZE6xdglnq9jkLVurrrp49vhpeeNw0Pjc+qib
jsRRf9RhfpMZeJFZF9TNO4o9bzKvldOTDCMSjISJuU0mDPlIRQgyFs1PjPjihMZ3TVqpg7+3rXZl
otfK15ssmLYWmIDTXLw5djHs+oQfNFaDu2xkv0+9vt3YxZ8Wdw/2JaIy/PlHO9QIAH3+4tloCHu1
mAlp70ge9IEO+qVzrB/zTEbCnFLolF333pG7QmLkU1zj5+BK2EIaeFNu/97XNWs7gwgy+LPHGizZ
tidz3lPem2fl/6CHfDIjV+s4JZ+zHJ6AI685KfIdFqIQzBSHrBh5E8iJQexkrkOKtrUxUMjWzSls
9Lvruf0VVQSw0I65h+/16yXhu8xne2sFzoAyCr6/auMH0Q68B4D8/MygTsUj6lNCrCaHQHlO+lVF
dUBJNr5TSWEY4yKrIm7T3kC8nWCc2xfjhEzS/MfijWMqThFqOe8j2T9C2gkiqeFhxgw7GRcVl9wO
DkNwEw07Lqlx3xlfihx5SWg1c+YF1EFSQzM101qwMtyGJWE/TSbeJe6mneOVX4GivLb95KpIBoM/
4VwChimEN7D6n0FIjFzGjJCCfO3V4ERc5zqEyOy7RiMSzOVaBpJKQ/ILVFHFeokJVJ9WVZOKwVAY
E3shpckkC2tgh5SIcnWuDgVCgkiA/E7QmKyRwfy2O/+WAKsYpLNMGc+MFhUgYP6FAenpxqsplMs2
ksRHcWvjKkzXiEKZQQCgyQQue+4eZu4zXLhY9ne2N/EqZHa3JkVuFwjLInsiZ/aqf494WHeFqL7s
nJDB7J/0HDISSaZaN6Eiqrci7i3xFFFCBaXTUj7ngl5JjGwydBKf/CpgD5ZNzH2d39hYxDVvx+tE
/35Ar//K4obFkrftuhRxYnZXQ3tTnUsVaKyrfLxhTsme0zl+norEOdlV8qMXtzEYH54mERD//BlE
Zb7BiA941fSOVRl/DIhbjiPUlryBq5XO/Jo2ytiht/DORpmE+8lpxapcJD1i4WOA0aTc3FfFEhKA
+Y6dMkBpAjLcG5AUJKqpeu1hPXGuMpNx31xcYeRHc14HMYEk0RDhnBufYiw7HEbVV49Cs4t4HCX0
sBBhpSuTQxyZ/YZ0JrSccIhXfpw/cuWyCwaG5CvvZ5LZBwdmFoMg5F6TDyVjsPs1xMIvr9qH0u/P
URYB5irZRBn5wyHm8ZlJEM+ffyzGSyz1PgO1QIQnAxudvI0zLDqfiD7L8deR9oHhIa7K/PLY98hs
WFpuler1xc/bvUhyMiVxsiE09YhYifmAxNofQAto7qcNqYMbn1E/w3cFkbF8jWctWPXJjU/m8mVC
BGhqZZPy/W3YhgdiFnuHLCKnM87oewjYkckSnpBu4zakAp0Zx44VMUfEDvFnaCKTnlBIjzyZcFEX
12PtgAThsk98cL9U64ssZqGBsxaoev2cKhSzLFOXbWm9ijkDVr3AKGG363jCi4O4wqJ2Ne2V1uHP
Av3P2hHyE9NLgGh8DP55bm6/dazX7MQjIXhy95lGPhDP01Xo+J4bDtOdJjZWPIZPo3ZXI0GaxCp2
xo546h95lsqjDSm+Ke1fsG4ZN5gEZZqOUyM5io85XtFtUm+tsSs3+wabwXYoSIDybQ2ajB4jNeAa
JyfRxfeMDFlux2TZV/KG+ZIfNHYwcnirX2Rl/8lsTMsJI1IROtmZrwltpWsVB/ILJpp8DCnwNtrR
OLRW1Z9RnuyLoPhd41Y/jg1By475PcH8jXPi0VHh7Vqu1rVBge0K/auC4dMvu/XGWyJWR5OIW4F2
eKRANpmRrKb8hT0aPv1ll1lPzVdDFMnGCtCWgBXa0iRk2y5OqrU5ffkWTVeMN2pVo0pgmzB9ulVT
IOpqiDDCoxEC21lzMx9cLm1SBRnRMgTftm4AFXVmz5iUlGcu2fTnnEoTSz4SYCU2pdnRgQVMYBET
2vuCsDmAAwS3wGfdKtMxdqKcd3PLzVCBQN7ObdazNgN2VHr8ZTYllYXe1DLKX/xtDgTZMpoJEYjg
2QYtDp0J/LPib1uRjnzF25JVYNWt1PojIjIPWtI6OHT4XZv3BlQzpn3Ml2CfoqEYdpVWr7qR/8jq
gsMDqT1BJC/6hpi5BW3vcJkgMA3Gcz3QQ8Tw4hyHKGDWGlKlBnud7mq01mfV88tj8MeAF13MUF8m
YTVAyA2HATSlWNo1H2bp29smiKFtEn6WlHriTkfZOL4QQEFQuKB+E379sFg37EPCpfB0OC+48/4m
tqOODr4pemFrTzpxv2OYivtwGPynJLXPAeP/A46HT4F0DDkRrL8bFEIEkpNZb41UpbfIZGULpeZu
ish1DqLA2tIsrtHZ8Ym5lExV0rZRT4XkqkmjYO/2Je9rkBbPQ49XpOuNr55Gk+GROqE2IW1Chwh4
nfoZlJZP9ZQ+l053JReuPldh11ZcMNOLdmrBdp/5CKvaE1dsfRChwFOCTmgyu3OWqfIUFMQdwmAF
1YgIIohoWHN3Sz7e35y0kKMbzOPSUaYH20VeAFv/QdfTIAsYyAV0TJBC6dCt5sEZnyTm9Fva2T8d
1uJELfG7TPJw2vxGFxgdJ3e8uGEg7uwwvio5YqlZPuvdfj25VnAu08q4tjFBRz2T7ZDFyoEAWsB/
A6JJt0Ka1ZA3qBDcQml0UCimCXk4syhOXVm2xPa6UXZAEh/s2GJMazOty5u9vHx/1JtGdGr68Pq/
f97AJ9xjxM8OyZUuq/1RSyw+Mwp+kr9II0WE83BGlESpMe7b3llSG6wIHhkLQqWC8Jh1jdrXAdUD
KnQsqiAhNrlp6TuCQh/rK38O5xEblzT51QautaXkN7eCIekKu42PSzEOD0ZHzT364xFCwobnOf9C
9c9ZhwAuBae4QJfRy9tL/9167otVBD+B+i31DygzO2NhYJhpfHOKan4rON2IpOwe8eDJV8vff0v5
WG/GzzZYju9/hYQk/zJM5LpAgZgeMA32VuUWJ89FhWg2hf36/33KtXcTtffWaKt/zpujTXTBw11e
EHSUR8Q+XwZCCRu8240w+ZL47mEPbBGZmhmctZDRTeedd+ttGyjGGO4KVJjnsAicY2oZL3k623Kl
cv80qAIt/kw6X9BBpa9N92zOoXvmiecHO3LuxplH+OP/exn71D/3iY+oyyMYDc8EM0rf6Y6Y8pwH
PEB5MwHGB3UODyxvhkMsi+y1wt2ehqP9GMlfeAWocnPSwSanPlM3afVv9cQbLw1tHhoSbx4uJJbn
InxPp3l8tJObrZ18bHeTlXhXYZVYejFztL3/qNw8JJE+Cf+YPL2+k+UnB7zMMZ2JkvFqP9uRNNFt
pesD/l6kTMC83W1HdXJIsrT+rBIuQr/J3zGYnco+cMkTE+iRVWx+xpjFV6RlcEphM11NgUmkQNiy
u4rb58z2f/9HG/T7xeb7GqclRlUgBcQy44MGrInkMrXc4lArMznozjEu3y/dgn3836cmK4BVHC8J
G50+CILdkUKhRA7y/jWYVHT1A7ZdLtKHjXZaF/meke6wRhiIaeTwZtVQ5Acu6aN0iGvXlT7ntltf
//cCtR1sXL18v8XRhDaFRuT/vkSLPHUIjGuDbvhYVGEEgTliemIM0AykQy4YRqqJVgAQfDZ03QXN
0lYjLbmlsV6+3eosI1aOK6PESOQGKMaRRmXqIvP2gCU9Io+7dk+iVaa//f6wj4t1jp8W6CrACHMo
04lDkAvCBcfSVu0z8aVEDVRTfhrCoHkWkoBh36/2puObZ5+IpHMiPqwKcsI2IPP+lYudXOt56p5p
2NCxJAssCElVdXGn8xQWxcYQDGeN0TLW0MnSJ89mdkbwvGly23xvEuq4O+W4lXdGVl0Q1uu/lu1e
vdyRz6Uxf5TWVK0Z6RgPn/MNebq/zcdZ7C335uEfeuObA6zpjsPFZZabJ867mWoDzyrw0ElodMc1
k1OIwb9GEFlnF9s4y4WJVWFo7foino49FgLKBkUbk1fl4mI5gvpBbjeazlNVFT4ptlTikO/U2ity
9HfLz+H7JTKQ4Oh63LWOQfmxmIV7S15R1FtkN2POiEJmtHGMPc8053ad4VfZpd3nf4dFNnOFjKQg
Okn2xgaGOcFCgalRFGyMuerX3++8MbeEqSWx5C1cYpWwEtVndldNe7AacMw4k1h+2UAxBQLfgkeS
ikjWxODYeMTT4pqIRG39UY1nA9/NelgmrtDON0hNgjNa3/BsWrhe4fmNm8QysAin+oGAXCEyc6MH
irnjuDDSRDBDUVaCTHThxWeBqmLQHllczb6SN9mYzfN/L0NZPcVeiXy4GJAA1PeBGcidDByDeXZM
RsE8f8pK2ofOJVjdovRjUubd89ZD0mvoAcXwXF3mAeJfUI/HhOjgN94odYosQeKzgfQ5q83TYNvG
28bJO/ccxeQN+GWYwNFuauSKzmdaDQwIpT2wd5IvjYz61wpINXHx1JWdY7+bcYNXkCvVKdx+D1Kg
/AHF7WXZLMQAFd88YNL20OdoXrL8wx5tuWnbKju6XfIW23N5qyfrR2MS6JrxSxTBe/maM+eeMK49
RibbHT8d0neHGmsrSNLeIZNbR/Ocne3Zz2hEfWy9EHZQmvOpX/skZA7dwRntdQls5TjM9EDI3Tm1
SzwyuugxUU3WJvU8917WDjPhoW0Y3tbNXqMEv2WIPG+YSPhatPEHhNW8xYaA0IUWYcPKPL80qkKX
5LXW6hvHlGZ+dGesh6OUQdd+dif3hTh0SRQXtq18waXWIg/2TexRKuXj2QHAteVxZKmVdBMouzfM
i8O1MFzSSgZkonkqzAtPYRuot84oxZVCtH+xxZLOWT33kP62DIyoTSSRPrmcyEgYdWuuv3/tzWwm
08bvfhFb5/5wkj+Dpvh1GUxXiC6g++CVsxBCck4obHJ5QqNbJtd6ATzgQ7XO/x0+KfgFveCKGBy+
MHRllBgOLWocVT5B6lszhoEOG5XTT4nkw7KDbNssrcSo4UTNlHYnfjUJ3MVuZbKPGY4qT417Ibo/
ZoYsq4ps89LEpUHF2Lg/rDq9KpzXCLPANjhYV73axe0RjOkJbEBxnxOVbQUKG5T+GA1cs/vnVWQ3
d3yX14nIgquGGHFocvvRW9iO2qbAL1T24VkN9jGW2bcNmUFeL61XCW2QHpJgcooJTLQy3g4x1v8S
jckKC5m1+X5jQ79/2MaAD77OZ6i5k73HPJlTpXn2lgM7xEAU0AIrLS7KnorlcGAMarTTZXSowBIZ
Iploq9+txSUf0QR8n1Cas3BHBfzPMuNgoxIfXMns4TXofPI4VSHWOI5miuIBA8TUYsRW8WcE4QKG
KgNsij/vSM4QSM3eNmE+8AI+dlkJc0Injx5R0pPfBjRcHH0isDOc4qa7MbPMOI0ZE/IKqtqoAFeQ
Obb6PvwnNRNE2/Ic+BlSCxjLZJkvL6M10X8HOWHEXUCZnJoxe/pGuHvlDB9oODCHNYozJHChI5Ez
jX7HMk+KVeJ2kuN8GZaXsfPbU8eo0w2hM9BHe9NpCVe1Uzu5SWZ3Evw6MP8MrX1Yt6vRkM2pSvIP
IifMK+6S4lSg9Vm1tjR4SNXCra17LlkUFCShLBT5dr5N5VJGD9Ed2E+wLyPT+a/3aSHAvRbALxZT
4xtwA/fam7J9LuYDdOJ5+33kjKo9ubojqNzMnsIp7I6uPTAYVM14I6QIPTFH0b7rfH8v0L2SosD0
mHEYq5gwTzc6NaeDjqpLjR7ggQRcrMk7gM9ko0MnjldCCpbE1FJ8tH3SXYJRDvRi2Y+cg2eDoWl4
o6AhdKuZFdMpCUunny6YXcS+Clt3hwHEe/Q+B8ScLj29G9NswqmV0or3ViY3XdgfnKZX0KCpH1rc
xWXirec6bi4teSQ7e6Ff/PeVj/Hwc1xOQOS799m1qDGJkgOCpRSgnaXEE8iD6wSTW9FU48ZYHhkT
I8chWz61M9jWk4gJm6yIweGDGs06+NC6SMBeoGo23VZT8ZWwy9oQ7WbHUDA2LGQa0byXFaJvnM8w
pBlPHaO6eC8dBpWj8u1Tksvkwn+R9reunJvhZSFhnt2IGSh/83HKHXALZrT+YHBI18PDEs7RNYHg
Fcjs0g+fw6y9J7dkfmEwqYww6j19P3OeVZmbxOu8K+jx4qQM67VJrNMgRuN9QFC167TzAxNt8+Qw
qbakBPNFVbriSxvvEubt5jtwo0VrPeQokM08+gl6GYZTkM0H36h5UnlgGQgm4+X7o1ZdRvm1eIFm
GRFRnbbyblKW3mWKqq8uzmMWmsh8/u8/Rh4HmAnsWjbmtPEjUe8EgSzZFCmxvW65mQyxN2Jp32TH
YoxOwT4kfWDfzbbeTTRnV6Zo+7ZOqkuycEuwIIRnr9EHx2soeWBbbIq+ScHrRelVoBHkONvM9iRf
jLL3z5h+5Dpmjv1JqOmGu26bE1P87DOV3usOs0Ajq4p9ZRxeJlfXxF81/d1PyvzoU8sThBX19++X
2iSWw8j/GtkMzdpj501xGZjjPSPH6NxPLRwqF6VNALI1lt25TNzi3CQ6eHblsPu+DIa5BqH//ZTp
0vmAbUY2Fb8OhJSlLzUh7HB4LX+DFtjZt6VOj3bgupsRABS65gk6UUM2cTW4Z0tnkHVGnuoZ79O5
rExW5kFL8Qc9D7mkVTyIAxafTD/ZWbgy2stiTtZhjpmqbpLFSdVEt+8XaZvRrYuc6dSkzZGlK4Fm
VQPdJRngfsY2eVW5lYhnnjxqiTR8BCYSPVOj9S29uWZhiGc6qYm2EFEgtqKP04ftvGQA41B4S+7D
BYvOlnQPYZ5hSlWnlNCpY561yconIa6e2f+wmhJVhjs1CbnzOLRXavmdxgMLuAEExlZSdjRR057m
eMwu4/IidfbJoTBy5cTpufLKehdUM+ZudBiEQHHLu5oV6ei3u2rQwQHbzbNsCVrSFh2gg/T61OI9
XcXL32QvIrzaq38WgObOrg3YO8Ztvq6tXB36vgdkg3hqj2QIZa7h4WNn1LTzQAAhfbWz+yCdWx9l
7tZVwbRrwja7B6a8fYOg0n7Uu7g3pnOsEW0RNePtu5SdgMzaJY2+eKt1PURH1618dBV9uc67rDwj
EiPYNJiHtaB3WlW663cVk1MSs/MbCTj9M7anar+gYZAOWdcwdp8Z8bQ/7JlZRpwQnph3wyd5A4dB
ZBlAvICbFZqSMCd6L4ukTXMI/iWT3Vw6EkRwXLC3Yr87H4sQpVnemGpjTn59d1rD2xv4M0+NVMAu
pshm8k6qfVLkT0Xo+huRWAC7Gt9ffX/pmoE2Y8pMbb4/xWDDiVYo5ryk19BW0vO4BY2hltia+Jqu
eI4Zt1vBphxc55yaJELTNyOFlQLtdGjDTV3ClDh2QT/UwBb7HJttMor23ncQxYAfk27RBW82uRfU
TuzhzZmQpM2iqF/bViMvlGvy4tphfBxV/kPWJflVQXyfCzN6sQfFBdQmYk+QlLEqzbk5G6qrd0q5
7ON9udGGFX+gIgVMgUDzNo3iVyJbsc1dt7gPntp/H6gC7GRqyoEBxHMVRcb5G0MvlLwidV/mqct3
SbLHu8udshEmwpBZ2+3LN12pJhwiGOH2m65zQQsGZ8JzoqtDtDTDabbFqFK7ero7MrWfUv8zdAXV
CyGTniXkIYv1zTRzJlYdfwcGQpYudC+MVGz7NLXnKk8k6EhDY7J4NnTPFnSZatG1rJiYiJupux9B
FaYcmO5HK4nhcxWuY/6LPYvyI31tuPmv0bKKZk36AKLUOYj2jZ8tms0gHw4me0sKKwDWyznNMBlc
oz3/nGawGt8YKG0F98o2onMeutDfM0r1qJVHK8r+1pqgUDdBJw1ClsTxLO1Z2JbBkxXGyTWIDQAc
tL6N1QNmcOZDG6DKQRgPOpvW5fTNbZO291nP8N41buxtW/vdBeLom8IAeUuWF9nKp9GBlV3DE7Gj
YW97mfvEAzCAGFoGmfj48lPdSkaOtfzTWuSbjemgfkxfGjvHLiv4k8LQM9m6euv13DEVHM6pM8Vb
bTMjg/lEKORsvoVdHt2BJMXva5t587lurGxnITrY5QnorG8rcgHV/qo517Lilwfd47+Yn9aM/af/
fZrXTn9yQDP9Rz5LjT7YV6xxcfJk4V7JdaG76tW00N66QkxbDaSFNxQ+umN0/t4KuHzbFFlyuRQU
fVpHoAgSXK9x9WpE80moBFVY9mNRrBK6asb375d0oiCQaWUT/NaIV8RBq9y4i85TXwBbWcFG7V+L
tMJ9L1L3YJYjYzZnr4aI+RGMKygC2P4IVcabKUVQb0vRk3KpKwbu86T7U/i3Hsr+1NRd98GGmmfV
//BajKdVFuY/Ar+6SEPRhzfFvAvTwEH5XTeH7xyFrNiMnrn0KZPxWRo271cQP/ycJb/X9i9p2h+K
WQCzq5EE+MptT9onoLyq3elK2xXtIgc8XCh1eEIUjhnHg2poi+ajiXR/DNFXPcU0x+ssC6Cnjc58
TuPwH5MqNONBAGmNQ5PDGP2Z2Ssf7dASmTae3MGowbIAWhYiYzdENSxWpAZdHAHTIzflr8Kr54cb
2zcwq86TibLfhIr732cZBlky58qdAZ3gYy4ejFC9z8I1GKaSG7azx9b71MyGYE+6r8zTsKk672Dw
ehILPftHnkA1FKzPocVHYGDZeeo4+7TFVB8bTDybgvO9gPLzg8whEGTLR3HCovD7o4GRH/7cYet0
yJQTN7aev1+cuEEx6KFiWv7R/6HsTLbjVrIs+yu5YlyIBRgM3SBr4H3HnhIlTbAokUIPGGDovz43
XFEZenovn7ImvugUKXfCAcO1e8/Zpxv9/HaZyzauz5Cybs8Ui8VjW8zmfcIdu0s1QFPu4FTLzQRw
oDfRiS0PcwBggF50u6ameBjcwtzJjPk/HLsKiQ6WfB/NwAWJkbdKJYgGdyDbrIhnCycNO4J2sJn/
GsNN5Y8Xa0bQKQXl0Ngd2ZymZ7lUE/XAtidosmcX4hFJr84LPmODYgBERWLl7U02UX0PzOcPOdjp
nVOjYLehpGCF8N5rLDb3PaW0it5oPSYP1wfGtvIQL2/IK+3g3vw+elg+EyPqHxwbT2JMx/4B1TK7
y6Uqy0b4KpW1RGKlxbcMLSw9dp3d1ZgJNuxrvw2Vq557o9uilgM+nYck0DSue402clCeeXnfIWqu
NrMZvI+6KC/X6KoNWWPc/7GXP7otB1GNIB2q5SKpsvqB7VX0te+pxxo4UOgT9N5zVPGhTpncoziw
kFGTfrzgKsyZtMWRCIRIe75Fn1FCgJkdztMIfEE7If/Ie3CDPcrBLeRV5zIq9OeZV3/KcLet7fi9
Qc18bqgQHN08lCb+32sd3Ff6FhoyGwCjCyTiLeVyo2TDZfqv2JaR7XqoTum9hdt+NNNzPQYpanoP
ofHAKt2r4kzNcWYktIMRGxzjpVtmzXF1uN44dILEJaTy3uZGdeqXID1plu1aFwHjDoqLzCDWUM/m
xL0fnd4sA4TnGMtPWLAEr/9OnDI5c2PQPDuoJSGbFGdhFQYs7q1bR8MqN9EDTFNlPXuYk7Zpq63d
9WkvShhqjfUEhst74KDDt4hH/2utSHWz++rjoFWz14aPDLtp0+fYn15tbTm3OltCLCzSeIoJd1OJ
poYQXSR7m64a8202mTfMgnGGLH3RutL6YQHJsG/ke4YT6YdRuPkJNhFgssTjRyJyfvqCj7MwuosI
xgmwIL3QIm+dVzOdvlKf1o8tquZgJq+wdtQBgGeBlFjpO+2xwBhzovaFoDdOIwrH8hLHJDUbMmDI
uBAnOs/D7H9MDfumm93im4aaFUmxAwlkPlK3k9rWMO2sTZTXMmCi4MEYeGiqRQZZB9mrVXX7vqZo
NG2mD36TzZdekmQ5L4e18MZz7wMZspHQIYftxE7Z9VdsITgDq+jI0uOfYsa8m2j2erL5yHnHxPvC
EBcBi4VFPtKpONNiKbYzbtz7Ub37jMDWcEKGF4oA2NSeV8u9P/IBJ1VF5KKokhsAR8mNH1ZMSv/9
3O7Sp4amxeH6rX9///oVgZPMVAywSkERDjtgNg7uJnO+/feDpwFtk/D1lhpRe7h+P3b7kSGB9W6K
NjMOE03o84h6+Ty5WhzDTlqPMEj7D91rI1AI4iDAqdm00z1HmmmdbxL3LRnQhyXIpKANkk89eCRS
smV2vKbCNq0+YPo6mCOlBUQU5zEMQ8JvuBZ6BqHUGRbwsSp4qlKkPMJ+I84In4zZyQ8i5QafDPrg
WqC/rvtVJPkkn47ermJuy+WGak4HtAyvTYnahPsx4Yl5rG2jfcjCvfURPnX3TU1WvxYp3QTLrfIz
UgpOBxcuZE+v7vowmOSvawS2HPAPtAWOQdUFN97yQKCiMjejFt85LyXYfVGZmx//gkN6rwcTI/h/
/zS4rxlcwEwZ0mt1P3rzGw0Pcbw+uz7UzMMO3A4Vd5rKUtih0HI17nh2LRJVpI3rssf5i3ygsU+0
zR90Fsq767euD3kVW1z84HZ++QcvbD9Ybn3XKNDbfhvHN8ZsRxBX8hd/rrtTb/Zyy9GdKbTE9yGd
6s+4l+j+z5F7rJ2i+Dxt8mV+WUnXOnqNuqdYpTPsCfmo7Z7d92zJjyhmOMMMU31IvPJxbvxd1ZFu
R9Cc3mLVZrANr+8Im2434eh9moeKe3Q42btrdZ2WZ1TS6yqJ7FOb1+gd29xY5VMTWjhFWdLpVb1J
P2YHJsr2EE3IJODIfYdjtRjvGuKdlN28mMQkGxHwLG1VTxBZ9NpWPAM5ytAbUBMj9BnL2Cpt5H2W
RuvatL+P7gutf7amwkv3eYsLkPoSabJMbQTzfXqyBdJpw2xO3uI+ZqQVoCPMlzUVjapHG6GJP7Ot
MLHkO7SDZeehCrBRgoSbAh4aRtC52RnpV5tJ8MFOfEB3TMYRrWxiD5Kqm+I+Dyg3fTRzDLcxdChg
iqBZqrNp6/twaJE0afILqwltdcsFUg3hQgxEEuwY9mqqg3HFENleo5bM4Cws9jS6dMje2wcSlRmG
L79YgvykRZFtA8P/Vi7dT9khymfEv+6sBm4HG8NtranZ4pg98hC9jfS/HerMNf5gpjRAipu+rG9x
XME0pr0XBneTTey6Q5bX0XSzYyJBljAAVafcsfc+TJW139QgSsYLPcz+rsC8VqWyXtVqbjGmegId
YRFvZ4etdYccLbA0QEwMLy4xn6D3o9copG1D6neLFGKxfsrpc4j8bVWalrqZFFLlSLb9ocWOnA/Y
QmlAkskmi4e5ZblImOcqSStsscAHJPz1YXHRXXmpIz2sW+r01WzbUDAS7pH03zZT996EJI5QUwPY
raL7zrCDi0nAiPI7gCo9u/xE4dSmmqFjaY6rpMPGG3vIzrvqmFrmvhoJPpG+NnaVY4L1ScaaBR9T
lwONft0W9RfTBCCR94ScRkKRZycVP0Fr07BuEy8jDztCw+qikh5dW34xzH4dLtFIek6BB1v6WKDk
OFQJDs2eHFJmtx/82MV3MRGibiBdtz1Ei04b3qMVpvm9EEXn0FikV9zR2ATtzGwIjnUv7ujB5HuG
kSsDJP8xrJLk2NfES7On2fjkDGD0Ar8250BAptD/HDfFupV2ux1m6R0SRQb2e4hv/DGEcDl0KjnO
HawA6fMnt9gDT2WLRyFKrVW+yL7xyjgt9ikgtJue6NfLAJGxiVrapZiO6qkD9xJ5I+BWxs/TqqnG
BvVE9gjdgMlV0b+BsfsChIMoRGJSd6oeCd/FJIdBNF84lhbKrM3kjZ99GUNGzDx/UTmffCf7gGBP
biGesRb1FK6D884maiuE8+aiidgE7kxJM+7knFk7u9ftMiTNNi6b4JXolMRKVuxMuw9PYY1oMgcY
x6QP3CIIQkZ9M0WcXXzIDEbHpR19xqFKq7F6J49F7rxBdHc2OlJPQkucVfuO49z5qFgoq4C40Dl8
SQvMos3EoNLBiHkaE/HZ8LDRVa5zHyVWgWkOA7YRy/fE8zjSsfEloFG6K8fu4MX9g1oSL4ss32UN
PouT5QXZXcAOSc3BxWLb/8WO233apt7WYu0FFcX5Jut37ffvYcYUksyQbt1HZGKoqd6DFniNvfLr
6OQLCGQBI0FdX8eouW6q5VLwTdvaOvBkEb30zREY8MvMbbknZGLbec+K/sGdnULgjwSoBSj2OxFX
8pIkIcLpZgSgQmINNwCWKqEg29jwvmp02u6EI8Lsc0KNKzIjBkmSQb/WrvpKNMxtYrvqHrI6PeMU
wBFdDUCRTfamF7CPyxyRLq5Vb6zGQ4LtHFuT+NtucO+mUl6UhQyeGdG9L+CUy4AouFa4ySLvXvzK
lBxAQVEa9Dcd2VSrLEX6bfbFIwk6eN5D9aWv0WFMNSbQcO7rTSzEdm5KeYJ+iOg5PZegxxc1z+3o
lfdB1yZb5ZKhW1vfDVo/23JQh2zIjVMz+eHJ5dKjqTPPGwz8A52dhrKjGhB+d6iRAa9/N4A/gv4K
znVL0joixxfOpJc6gVuIdm7nu3BQpLY8LrWhBM/KEdNWs6kEKj5ZoUgzHHgiXfEGcw1WYbIu6wgz
tSXA7X7UCqBsXnRPWW0Epza8qxuc1vhE1BpVKSokUkn3QQZycBy8u7yGSDNFAxo41p2dfW9o7h30
mKLHJkArKRjIU++Jo62N/IjJEBd/3FzMnMxqAp8SYvMIa5CPXUQCBGT1m1lwrVnNlN4Yo/F9zNs7
hftsr0ziI6bB+q7K8oXOC7qoMPuuuv5D2cyfmlnc2jFediw6SiJ/piJcSKc23JuATXYGybipP48t
aJrOHD7Vk+udLI03beD7GGvh2uZUjLPFtRNX0+khmCsG8a1ZHgqP68NrD0zYt96QWGcurSeAPuwy
cs0ma8JQACEO8fw+nYzhlCIJ81MSRMFPX1xvuHVR/5/QKcAFD5NTEYwkVEQ4TVqjLk8E73a7ouRc
ynCjjhP7jLAubrPB3WFkeJsj877t1Z0VVeLG14TdNdHBTUrrxV/kIch0cuTSyZcgSHhTibFJ+ben
IYxKmlYs62jmBC3cVWUQzDnaoXkrpg+TNSEujS+OZyJOrFiDhY1FSUj0IvDTDfMRHx7eddzQhzEp
vwZwfFKj87ZOW6xNU9BtFlW79wWVR20M5jqcIvRlrbPtcDcTdsn+vQQH5TYCuQiSkb4q3mkR9rd9
i7ZVkqFAA2sdLHZ8RJYb+KwPs0v8xeylDz0msHC8zO3XUhEiUbhypwtzr/LoS2iqt9IZUTMtOeEF
Ru21ld6WpswODBRWmbE3jI4GrxHlW4H/Ys+k5aE3xEcodalffRWp+pKM/Tc1OihrsOTsaNYOiJmn
m6EBEevliizg8Xtqlw+4oXAiMBM4+CMVYd8GjPeDRJ2ssVEnaiZGyDc1/peVCiD82A35AggRHZKC
C+dZjeLFgi6MlbtsNnSX8xDwdplVIZbn+RFxLQ7qrDxkCWDSuPcf0hxRdFAFIJmAUWyFPyACc1CQ
ObJbt2o8Fj3dWc8iHyakEHxsJLMDy4RnORJEiq2c0dVDYoFD6Gifrh0nOreNlsfB6Peu9tZuQ7Br
U2Soq5rAvXMU3dv5LkYk+9YPxgMG8O1AAtiHlpWrWQCUwn3mtNa3NTL7OYfy6/b+bvjeRla7FRKo
Q4uKpEIp3PaBOiqBWUWO8SXVFQ91tPewx874tW4CiqtVm/XkWyh31zgFgEbDfPUjZd2pIjTvwHe3
vkEMOQzJk1VmO9RUlD7T/DGeIYw2MvuC5cd4kpZujxFil9UYui8tY7tNFlqPNBBcxGhOfkBp4hwm
7YNTIBLH4yo5MKiFbqwgk4T2ONwVuFqLorVPbJf/TzwwGJLZglBpyx1Yy+FY40VNI1J9JpMuGIy5
BFO7QUPEGRCqExNTROoWq5/97Fbq3HvQsEZ7g7qHYE9MDtbdSCT5oUy8I3vpXZUHDFcYZR6ijBSF
an50s5CNvKTnOP0mX9NySceq8imqyiWMjv6QbwsXklJgecKBfLf8+0/pWQivPPB7GLSbmaQZvwOc
E2fS2/ok6jD9QlficUdENBiVW82hRt2MQqDs/CcxOV8jvfZFYjM0Q3mSJePt36eniT9le/m2Y/IC
lo0d0mUE+8d3ByqGvc/U8u4i7htZOkLrj/LwoXN2mAs5lNpLdk5hbotMTo+W3X4Zp+TFseIbbjvG
TiuoenTfLlgHLNAsrCSloLNcGAfiP8yXGR8PXmT1m1AyaS0BeX84qoFvur7wPJf4U4822h/fd6Nd
0D95B3rvOjCBQ0tuKVFbawRD7gWdVvHI4vSKlbQ8zFRYPzQx8HLggxmS5CDccwyunYE+XDPtjKlx
T4Mf6FMz9lvUSNmzFNlzFEzFLkI3zNCq27GKd+gdC/MRi6P52GHsMjQMuhmzNikWkBHM2gfSmH/s
Tae/dGU64CXWAvaDE2+cFiQoZiVgkJI4g6oCLxD6yQXBd3GOqnnc1LgoKJTsbRfW1X3bWfqJAyAB
d5EAYShAXzpVzMItOpS5WSZnknEZkIOQxDo5JCzZI0yaNk1YFaG1HTRYLhhyeJ9q5ft8ug5Uthob
Onut9tyXkImyxFoGvHA3CZXfgmBjbRBZcIowBEKcBWnL/yHwOQljn1a2vpndKt7LeIrWcS7bHXr6
+uQoAwb/8nB9Ckb9Y4qOcffvb+VxGe/onX2E1cBcrM1oo3GTyLbXH7n+/vVXvdglx4DcGBnO8Z27
PNQlFmAhusvcKCwYFVtTC0z3xp9KxpuMmVgDxLd60P49gv9VvTQTm2jwn+gOEe5hATsX7H6yvp2A
pPOQa7gTnYMyHwPb7bX1pSx7Olo9UpKIRsZ2JLyWErwjiiQRdBUqvLnXB9dyP6BHlnu8UukWN08F
aaX2DoE2vum0L/AhQ/og9LI6XZ/KLLmbGMf42hxPc1E8dq1TH+jV0kc1bueWXKzZFjd9gBQUgtgn
i1rwOMU2xHZLpSQagNkf9eQ+iEYh3fBJegA7EV6uD2WdA6nwNFhTGRuXwqyoic2W5BjqrIdmUPaH
BKBiYKTz01yWAkHhLDYRtZQVR96XKBADvi0QKHZERo8YGTW19bB2E5JrcjrezDhR+E98FsEs74W6
yfzAv2tFJe/1dOtl0tg5XRuc/BFBwdC0gGttd2RL7dgn0migvKtmutyPnJUXPMoNKmcngh+gm3bH
CCTsVrOXyEvLvsxYhqVYvfLTVYfJzZYOzHwejai8JVCsZnzYvAMdJcvUK1o8GWot6sE6jXaAl1RM
xiPdEsaidEPXQWSnNKqJUyhra1xny3XSLldHuQ0iNz+Q5Fe99KrMVhHjLbsp1KMEKwgnYyZKYQEJ
MFEKLg4GiO3Ack6iVg0Zn4wxwLrmJ98CfCF7gT0LjvV9HuEWqMrK28TusodJcmh92kPINhd67Xlj
cxLYbVckL+hCQ5dtfIzUKfoKxrHJafKjN80dAnXKdJlniZIXVr0QNUEZbnVs/bQ5ikBRmtP9OhhT
om+TUOMlrVCSEdjOxGT5Xsp6Q34Z1pNG+2xVKKFRgPp1zedq2GfPCG4Jmst4tyq+oKH4FjrZyDD7
hqJBXkLpIF/Ny8/M4Z2zFw4RtKMGQ2Cmi20jsURO7D3DJRHWVpLtiVnqbUIK134sSgQYhvWOmmL6
FC+49KAqJGzBgQEOjGDtjFiNUYMXSKnQefpB/B3Xrjgwt1THAorkZmC5WRPmDdNzMNV9as/RAcvs
2csDfWcnjUOxqrIPXcwlYrSnShb5BXFhuuu1b94aHm0Ovwnyk+2h4pXVcGPjAseSahPqUqWQbaZT
5qfp524BOE9Z5xFjYNHVQO+AHR0thwi7r1cfEIGv8yo1XogbGGFUnfwJURD8WKf7iNr3TMMtOATF
6O0Ts/3ex33xkORjfVtaprdqbbu7RcEot1NrJxdnyKZDL/rPVU/nox8wC4/euCkwZk6hq190+SmR
SHYjmz1GM+QV9QkEzLy/bZ1uma4YJL7bXX/nu8EpjK2bhAiVuzCUxnEq/YZAkXhlhja1A9SsW2op
JnIzuw5rKA38b02/K6puOaDLqNLGmGYQpkD/331TsIUu6QA1qo2i4dQsD5IO2rrrhbOFZsId1Kut
A8O24nmGzn3w2HCQDUSpaIegmXIBYwg05jEhH2Nj0C74avQHEDvlmV5NvS+ccF5HE2olevworYvi
RnIUXoohBGgahuOJQa34kfi7RG5H79X9jxv/L5Hfvzz9v/v36va1eNfX3PBvlZqahPbijxjx/37K
L/3rP928tq9/eIJpLmmnB/qE0+O77nJ+9cfLLz/5v/3H/3i//i/Pk3r/z398q7oSSNDje8TF8HMO
d0A18z/ndu/fm+K1nH79hR/B3ZbzT9MOfI960vcJA6VeG951S+rxP5FnumhSPQoiaTkmr/H/Yrv5
Hfz1/LxFY8zxneAf/4Fsr43/8x/S+6fwHM/3bMd2LH7f+f+J7Ra/1LpMUsk9wA3M+/J4HXup2n6q
dWcvLNCMI8TrqA2CEDg/yB2PhFjaAYwluIHgwtKbHEnODRiceZ/mvlzNi/48sshlKexdnQrNMpKT
R1GHyUFC17tYhlXT5FFie33qJWG275rh7Ud+HBaDTTu4LaGz9vGnA/+v0+rnrG/7l/J4+YM8Chyi
0B3HpWn7S5npDTpjtIY0sFTeqzHL8MzNMDw7Ktj4QffJF/jW58nLKOQNAHWIhC+0VIdLOGNG7720
h/+QMP/kmqM2RglaTXcIsNG5lRCucvgVynKSTTv33lpUMXb2qPEvrjT9S/2tUAdigaoduNHhpkiq
eh2KYh/35Xz/93+m9+c/0xYCF4oQOAuW5PU/fm4MKVsJ1BYf+aIfqFVtNAzJi7cG9cie2AzQz/AR
mkgb56Sw5d6p8Tpdp4Fd6DV3NKMvNiEeN+3IZa+C6TaRZvwUdQVUtPnOV8I6dIUx3qde0Wx+2Bbi
sSzYfCNZdcIwWNd1c+x84OomS91X5exLeXRFGN31hWMc2J4752AiOgTy37vqI+tzS0W+sVWPpRJ5
ouOW5S03QrYLa5bbCim4gZ0O5Mm2F21/Rld8VkOTIb4ktEF20j2PqO647UHu0j3aBySQRIAsTwkW
xW4d5s5tnJQ+/ilUNIvlQ1CsHjPbfenwqouVaEP7yOV4yy14XhuMvei2SCweRPH8eEgsvf/7D0r8
Meza43xkMykd2w6E5wam/csHhZRDaeUCvxjttthd1Wa5ynn5pIdRaNAZQmkBdkDcNC5bZrhRYE8N
bjsZdfEhnsbXYuJ2xXm72IK6aEfKp/lo0hy/6bV7Y6QGSMflHEgMI1hHeZUcS9El8GVRHPqJts5e
ZkM1hWb9Ywn/wwr+86UmllD2n3Z0y5/GeS0ZobmOtN3rTvWntUMNaph7/F7r3LQbDIGwSZijFLdD
4iEwWyynVFPefsRlGeIhmYgiLRi1WLFNQoCmJFRo1eHnJAAGq4CUaMHFwhby09VibQ6OTQ+Nxl9g
TL/ZjVp/8dY9wfZZmHw0rm8vn9pPb703q7yu0RutFTweox5dpIFp/nGoKuCUg39WEGtISbEwOUwq
OjtAeZmeZevfnBzOn48g+lqHzbA0Ldvxfll99TiMbQeDAfAmtuYWCc1KTuQNUpZ8IKKovIQLEjRe
vsLQU+91qV7ihC0EoJqnwAFQ2pPu64PsvH41OnH446vIJT0HdxosOKNrLhATsFS4fD6dHuZ9wU3w
d3/KXx1R6bqcFI4bBHRC/nhEdel6E46CbN0ZaqJTn/Vnst50nlin65NuuaivX81spA9NpafD1Zb8
7wfmM2xfUkyddZL4P6bVeQO1d2jOpWQ3XersN+voX50IXPHc9yxP8r6dX04EpNG2P2Xw5VCMEJyL
8InEm2zTp2O2jbCAbPIofUPPjKgsNOTeld9NI/vNPcta1oBfLiSqA7Es5JwD8tfFfJzNzs1tNi0j
sSe7uY6+OYT+kEnNjJd13rwEEZxcnQg6lnVy78XMl//+TLT+vExJ03SYr4NKC0wkDn/8+HooAB2o
Gmgzee6cY6sFoqLz6gYx+MrKzZBcB/3VZRq0nwIjOieoyXt7eJB1CS0/UU9068Yb1wnZ5kWwP672
3yLospvfvM8/HypperZnOh4dDMf1ltPwpwu3tDGOCbVEFZKru7EMtPeNBaVe6OUcWfKoPQAPEu/K
Ba12U1nx6e/fwfVI/PHD4jzhpR1HmpRovy7onmFlZU3g1npuDpaMEnxjzJGl+TFbhBswGMUav20N
iBJ4sRvTigGfgUK/g4fBhszTWbnLfFhS4WK0wwbGNW+LeEunvtoGrLIrhHLAIVv30VyiISRZ1Ufh
YD1ynB3+ouqT17vdKpzUCE09sj9Aw/UgIFcvAhEx6YcEJ4kGFF8y6mx7XYZHt9Xnvz8M4s8fhEfx
4ZvC4jaAge2XpQsmNS6mkCwFPz1hAQD2ZwaDeRtrz7wFIUivOu6PTpeful4zCnbN5ysLwbKm85w3
+cnrURsIBhm7q2HJpJNMs9Q7ti2BDsmSvvz3b5iK+ZdrzGNWyl0Y5WXg/WhP/nTizJAdY5Dt/yqY
2tpM9u4goktjo9rw0+DT0Lq4j5HV5k3//e9f2/ur1+YlTZ91XtpLNf/zSesWoUxTkinWTKmD/Q8z
6Qyqe63trnjmLXMxIRT43TX9F3+yReHhBpbFiWo6v3xEbWgh9yzJR6MNaq/1a0kCMwGrCYPiIFkM
Lo15acpiMTUH27yzJ5TyLqnTS3hss6SOFLo4ZVCmkF7Zh2U/8qTPPRDp39yN/6KQ8Cwuaclugrux
dH65d0DJJ7tTcXyu4s2BRlqER7AWnfshtWOik534EYmsfsBKh5HXJn2xYRjT9XU6obCEuCcKp93l
yfxVkVKCb74p7roMuJaGaowicJwhpOa/Ob5/8amiu5LMdVzP//NSVC/WtTJ0C46Tme8iQqdRoOQ3
uq0JGVvMP1fH7N+fSezufjmNXZNqP6DmYrkWfPnHUwl22pzOHMIVA28Wa+tzV3f0OsX4EMRMrnxG
o4VXWcgOfXKgomwjk+IU+hivbNh2K4bn962ZPk06+kq3qOX2EmOfDT/ZWYRzuDb2CwenwWe3ysLY
ZLjt/OY6dDnp//Q3CMsMbIpGR7J6eL9cDikfTxsA5WeYTN04+fKhGTO19xNj1xGivcWKFyKrgm1m
J/RaDTx20sDFu5MjTvBorsWmlVvTJptTwmfduAYDvxneGJayGIroRL81RpwXW7CqkjK/Vy0APghu
9Wbw+3JHFPLDPLONdfpgR3RcgBogOvZWmQNbMN4dhWTGSraGayz0SpI6g/axFI7/qCWjEV+gl/ad
flMeq9Q4Yf91jjqE4kvyFPO8PGzxuHxsSH+uS2jKEPVgWpo63nPjgM+f3hZhos9W96l3Q95xJcU2
6QPaamq21zWt0EG2M75YhaxyYCIv4bCo+F0jJqo0HbmSmntjRl69bY3uuwtwde+l5R2DValhOQaB
cR6UcSnrDz6Nx6cHtnJqWw2q3HLVo6PXWGP9iGyskfBNWyz2bnbmcCBfIywEK8oNd9ObrnMywwwJ
+2DTLSXRTg/uJ5HkQKtazj70LYWVlsecl22yCAP/bN2PhlRP5Tq/AZ+QkoyD2zaybY1vUb/YZh+t
8QbrbdYYu3gsdl3F6CRFl8ZAY0lywy9q4KTZa0udGHKP67R70O7QrZUFkSCn/bwPS4sgbWGiDkvJ
p46U6rgF0uzy2n5rBCPqnukrNApY6EUXbgzGOXy0rLLeazPZ22bMxXbMnHIz9fMJqDs8kdGxd1gD
F/CFoLk/5rj0on6xFmCLmDDMbafS+JYN4yUk6u0usnJ4ucgZmnr6qksMVga94DjPvZXXkW8DCRmJ
CLNqlPMbnL8KHvJrG1K4ATENN6rotqMI46Mek7uOednKxw6xoSak2UJZs9JLO1h1R/C6aKpret6Q
7s4J6va11wCsRr+jjeCtc+tiEWQVK7tQGdTJrNukfqnWnaBBaJ26MPMXdPN7kPuPBfEJKyAx5+7s
t0Cs6XQ+VE1v3UQM5BArjg+ihfsa9fXXmOGMM4bDaTbfXWeCHiaWQRzIrV00cooXOdKYqHRWTUeG
p4Qzj5KzPA6OQxrGZkRhsjHR9xPMibMLVM2yWdUHJ0nWkewBE9ls5YtSfYtSjn3AlbwStFDXpe8S
vwl9ZGdxtImMZLDRRc1Wdvw3SQ5bHdfcALao/FZM9SGI4FcoqxB7hywtJbjKEWZAXptJgTHyft6H
7SzXNQEH67rJ5LaFnXdIuocBBrDWrCfBZBXbbotMUBxq3e7r2Zr3ysueOiwp4AgLe7NoQZZMhky5
+24sjg289s0kAAzBsag2Jl72DVbVhLjAoFz12OIIz0NrZQ1vhYcMD2QAvtStxeYfH7S37TPOtFEQ
wtABHvTcqtlQ5xUnFns0v6aDrjRVcsmK6NYNYS+Na5F/EJhPNhAMChTYKDNSERBGBCoZxfAcy29h
G9Srxn2jVwg5xTefa1Yk5qY+gOIiww+eYe1h+EgyB59MWDXokOx0T6fYPPrzZ9Ma3Z2dll9d/jSh
ZLR10LphvASf2oTT2pc6xKvmPscl+SFZSuRBgk6C8Ue2DaclLSi8pAbeWVo5YAntaTeYeFPRvqht
ItGFFwuvMbTat4AOhCqgw+jSR5Zd3hP0g1wnfxbVkTSXz4WNj5fo04rTjCymEpg5uQYV0LVNnMgc
+6BHQGUA+SRBu4cwksSlDOFurOxPDcgLLjTQ2EF/MQM/OVTVErzESkHYrTFHZPSOEAMN4sY2VCHk
qk/qdVqS7BLcvRfZul9w5xe7eJi/xPH3mAHhOsuSCa+dC+yu6JP7SRv3MK8IbDPrEqYEBi1iYj77
NNv9Ssl7l2xy8OzcQERgTtBQBDKOOT2xuR/xlaQd94XkUWNrCUs/2LqN86lNJ++Oz5d1kEHyGNOW
9JzsEywGiyDEz3mr3QeVV/nGhjoFVFCumjFBEOmjUsMa9TKLyUNRATxR9kQuOOjp8/zRcGOiqkgh
Ws1G9sQ0uF/jD/hSJMCeCOh8ruO7+Jlq9J0ECv0waufShs1BO4m18/pabLGHEyKE7mEd5LAuo6Iq
1oSINBjO2IsmI6TDHH4yqJtIkFVGyJXfgojVMn/pnQc7GJkmmMVG5shlYk8fmwrAUIfzRQaEziSZ
T+XmZE9jlRNVC9AB7XUmtkVHOpPdkKLTF92+8r7gT8WAp3u6hJeiIyeAeXJz0pUTInG9M53yDisr
hLouf5OBsh/o79FUREg/TckrVlSwj92CjkXa5ECS+4zMd1XbIjmSrHQBGtzsbCe65VZ5bEK5Uq2M
1s4QfYotKD55BdinlPGdQx554Q7EH3n+K9sVQF1dRirgOJB7pN2LdsxblilkC4tGXPC+GsVARzQX
VRgvsR8+s9k+ElKJPZIhlh3YmxZD4iEblyk+w8tGIozOBmNj2+iGVULNW/XyUCrUvXQMbyxUSyjX
IF1lhnvJEJvvrYYeKinqeFDNb2UDhD6gXhsRna4KtDSruEpfUNAZ68bn+6wVWGvMO2EF4zbuiaoA
0Y2Y8rWUU39sK6Nb5zU+CRx3jQLtSZJGpvWwDS34+Qh8QHvNSboRprezvFHfRUwxOc0nsQeE2G+l
K75NXUPCyhiI9X9xdR7LjSvZFv0iRCQSJoEpvRFlKK8JQq7gbcJ/fS/ovtEbNKNU5rZEAolj9l6b
nGZ1kIyKuZHls5P30De4lciNKf2VWq5RMclD2ZWfktihlrygXGseTFNvbXGZe5uxyTSzX+9KgXqZ
TZiqaNHX9jjjalm+y6xz8geji7bIyEkztt554mXoxBPKiLonaifhXgASG1IKbtoSW2dX8G+Z9G0r
aziF6PB2dB/q/DQkefHV9OVjQTezEl7nseBQTJnJdd6Gp7LK3grLfExTROVlid8ENyeAJevQ9O7R
kclvbMuDkxmfoX4ehRPuIiDv1cTxNnmAwnz0z1mIIZ9TeyXJOYmDTRs1BNoSGbWpGRNvo5BjXqRn
V0Av65OS425cO6EKrqbAimYjJZjc9kB4bkkV4kf30ICeSCnHv2AWiFwJam6hO6OEGu9AQcN7MuV0
QENLUKoZfrcWKa9Wkh/CsL4rMoHN2sNlHxLUNOQA4HR1wcT83jeAiPwQ61hTd5u+pDZtHGzIPZ+p
bocdbA3qzpbkmfm1s6cDInKxMsf2X2fPuHkjRYlqnJ3BIpHwE+ZLusfznG5HiHU8xtxtZw3gjQz7
xiBOYKwUSmmRc6dFj00nDt4CUifbleDRirV47QPOUuIJccAq7UbrXFluuJkIvhvg6KjsPfcjqquC
5Sgx8BdrlPtcqO6idPDuLLdEJs1bDtNin8bGvIJGL+mL2vsezMFWN+618EPvChvr2Y5lfSyoO6QU
9wOBV4hLPALtkOqJJSu6W9UNhfawxH1OytiShomQSjKqmGIxbKbyPgcmdExQqm1m2wlOKH4MH5VN
YiKrn6z20RiLNfBifYDrAOTFTvytlRjvaTqKu9I8uF1OUC7xqouJkwRRDhOy8NJ1IvJ/sKLWqCS5
OzD94QDRWb+BlD6taKHBiOliX4IKQF7NUBm3jRFuIY/uBv43igbitjE/Dbb9Nf4Jw6sVjiaUzQvw
svbWeiAax+GYR/5HnihgxuQX5qwt9G2RLjZQ6kHZ2fusQfUhxU1qDge6knvbI06lfnKSMFq5AJIy
HSNdD0gPQUeSmx/MxJYK7dM3SaJIXyzsjlNK7dMXRykZ52A0p4K3jOsEKsly2WaIJgMNVs1rgAm3
FbRSMgN7BOJpeiSe4IFKJ36oqas6UcDaCNpXmpIURfLOoJVaEfa7pIcGWAH8+dwTllD4Cf2any4F
PYv4SH80CTKVtJvULrXgcFLFDA5emczaWhk50GR+Gk+6GM6ghLiqAsjFUzCTdcZ3WgLLOfrc072M
NkMHGddzAr7foHyNm2DnTvIaSfOmQF1bQE22JcYptmtlK36i0nooNXHwqYdsBBNaeChMc9MxseMZ
/c6y1V6nHdLV3omeB0JL3Zh8lJA86a4Ga2fYv0TefQkxNkCAQTmZiYU3wRhXgV9c6HyKlVdjimel
/ZA78U0iiGWCeatXunjN0uCZOyNbYRp+j5X3ZXfEhUr5ZvPO5lRiEfhkaJ0JMUFkjEF83or4XlP6
M/8uD1FhD3t3Aoj4Sm85NfVHN0/vcVU9tK2LyoWIQa+1a7QZYYucgYdpSs7cHM8vmW+/5qm81PjU
VoUEXGnXTri1rZNq6iUjChME+DPUaTTAVZeuc0FPXJgLJl/exbHi4ZeB33OruNnPuEXxI6Ozz2W3
olAQJ0MSI2CYJtMK40WziXF2MfECx64XTwHOgBJf/dpFCLQSMvpXxER9A2F+maTfrzyA4p70r9Wi
JTFRM3lRdZPT3Z145u5sqeUStb6kToTojyj63BIkdQ/wxK+yz1ob72BTk23e2r+4W7Ffc+1wzgWl
/Zr60bcCPrvheX07qZrCt8tWDBlpPYLFW4ZMJhsh63RYjLeTH+9zC3mgJG87cx+tFLM7rsu1G4Ed
7yw+GhXGIzhsaMTFTKGTawJR4/g66fYz7i88ut1+AB8eBCF4+fFDJiZjoCSp11Hpn4rGAKNSbGYj
+jCMvD5EkgyVHgUIDV/bsfhpjqXtXuG30sZR6lcH31Yemq+RNy8dDio8B5FmKRdGu3JqIWUpAhWy
AkJCykAplOpxYqeMYp7tw6RgYIJJAJEGNz6fCJ4NkAi+2jYE37zOYA4zitmS5L4IleaL19no26cU
Ub20BJ0SMWEAdODvePspgZMOnZMbL+gfUlcOB5mSCjBgFaPwm3kWeUACJoeeNitgUIL/4klv9Pd2
f4gcsENjHgOjQ99i6xPOIVYl/VZZPB4j35NrQ/ZHIB0ng/Ey+2IAy7L9BYdP3hGS6W7AWtJEr82I
a5GKHwo+VMOVbwfFxsnUL0b5rXGdmeqCHSNmq2aq0XkOqm2LdHuAs1DgCED1AOKvQMk9pMApSIfq
9nVbHqGJbFIH7KvtmtlZ1GTQpRWXkVGELkRiKzjgwPuX4dQ5RUDsQ492YdKR2o6R/W4nbIFnEKTE
4ryQo2guIRs2uVglhPDsYptcKG6ITIga7tAK18YfgO3JK1p1CjC5qRzrGVC9S9rpbyD+66RKXLoI
c+B9ly4gD31vByOJDspEmjaR2WvI1zgdxN6oEmvTDVBB3B9shWRBDwDTNK4buo2kPTa5sZsMBQ62
qt+MsfE3YOoJdoPp6dW291QjgAsclmp58zUB8MbuCpo/QOe61brY+L3i4TaCUegaSfC5cYQZPp6x
sF2iPGee4XUkEzJlGfC2Wkl/A/p5h2r4qguxqTnZTxmKXK5NngJ+8+OHDPs6FXxYVrQnhFLT77o/
hV5QiwU/VpeEDzANXrLRI+PZXg6zkQdVrlKx1WP3YQQdB5F5nNxpP48Gx0CAXr69QOfce70CpM1U
iSSFdVylL1VBUmue8elgjzCs6NUz2UxGTn0zfLBQpv11inIfAR8C6EZCoYszNqsJZR85pJQPsR6C
wjHxqi9mBscQAPma/TiBnCXZmpPhg1ZsCMdtag9jtsMbEgwgoBw2BFm3hORyKCJBRzBZMiZH80Cj
V3U51Slymix91mStWSmdsFMVx6leegdyPDdL+jzQAgXPbD6NqNdhV5BMks5a7mp6Dh9MU2FyYEVo
xLeEUVL4Blg2cTpBnOCx6iwmlslCoEtF2gcA6+aQaz91EMLORCQJy9gq7DKgT8JTLN2C7WnX4HCh
4Bv7+QXQ0b/WtV+Zj+xbR36gZV3cYeRbWj23T28aa5ajPs+T/CcL+73nMrhTBIyvByJRmT4yDpUR
+i37lzO1ZpTIh4ZaR94JOtZsEv7KcsguyeuXbigfioJ9LZcHxvSERCNi9XJs75LgtCzSGkpVv68j
+xoXwa8xDSXZKkuwmgx3jYHvI5LtqSCgl0KDKkcwt8gsUl4amC4MIlW4JVRww83OPIB0GEMrFzhG
dx2QOe99s36yjLg40eqFwN1ggFaoNQEBB2uyZM7gjwBWIhxfm0vedxwbd5j9YqkYImUQgJMA8mZH
lHmC0RbrHwXMMCmfS40LE6PIESDOuBp03q4axjyGfx2LeVNP5dXwVHUcY0ShUXQTovh0W3S4I/Sl
bMmXm83pBEX11U9f3fqpm1A7ZbP9oMyBIYsgk9Ypj/kwviLwKdZBMxE4tvhTR1ChVsbvhM0bPSWh
CeBO2RQ0z3jZVjEGyVUatRdcr1+WBk/QEOEztwuyeFh4nzpA/h6C8ixG4IcKN5OODszEMSZb7XNN
N1Y5gz6psifjqu8XKw8HniSuWpIx5PevPulUJygYfohPrVJM/pJOHPPWp6n0g30mgFtJGz0D0UAX
1jFQHpGurzMistuqfbWa6Ec6ciFRGcTO15ZLzrqzAfMV30BZ512Jbo1cP5YA5wgKPGbJ/Axa8OJL
0kyBac63c6nxVZdjtBsIe/CgcmhljlsrD9Ce4rlfOQrFAnyW72KasDit0p0KHJQlbgYBEQxgDbIM
LMKCDiluupFSTzDXLUzcGxlMlrnoYxLlZ703SUFx5ftok/E4mXNLWsW8oKPmu7ZYJpK+8b1ElNQ5
grw5LyGmdRlC5H4pmGqi/zKfsNK87t/EJcgCHrwha5Q8ZSogSGNIq7FbU8ucjSa9a+cMP8DAQURT
zoIfd40FMxJSRnc1UkY9To2gHuA3JIvCYInEbjQlPwnrOSjpKBtXmY1d0POBqzTOtBcCh2Q/599k
1EegHNsH4y/bRoIEKHO8fSQbgdPEzM6gTE6M17l+vQHOlOsm+dbWJvmZX6D5fwggndc1dqJV7TGp
je3YX9nOeJTzsCfh6EmVmIiivgWCDaYz67kqJOAXsugSWjj6grYNkn0pPmVQzMwETZIku+TMGJMa
qeABXJnw06aCbQTa6NVY9dewmnYCvtChT0esp6VfMYEFoxBEA7eszvZpxjRRDXO2T1zS9Qw27ghw
9IWxRblXYvgCRB7u42gGYMA1NSnyM8bSNram6/3QWHFa29alIXt4n/jjD2vq/HEKHRAdPKt0RRox
IijyngjvfnGZ+vZyPbQZTGfQ+lumuYTFmtW1q1v+TpadcJ09Oq365iHCJKGPprOS4Y8/NM+95znH
WGJ+ZaXCLI38merX9RRjyfLVJm7diIIX3SQ/2jA+iBbQa4P47Z2rzxOAon3Ij8EbierJbp15F3nI
YXjO1RzNtN5VweCPUGeoMiaDLlxla0y6Sc+SkeQy0ukAkTg9eBzoO+tRjgsvs/ssaroEGV5GlysO
7vIap6r9ZE1kL6opv+1MZEAe1IXBvrr0ImvY4Jg+nuakB6GHr4VTbW/E0T9ssdesXnboBW2gF0jg
pZ7+bQxMTESB7gYD90TdnupZ3FQFHxCwUuwSyKCCaP7J8D80pECYGVifOTcxTIt8G7rVKzcS9UD2
Gy4N2yhr6oKQB1+E7JAI7kWTs8ucqsXJzcqiwaqE7dl+bkGz03NxIvGobknBIOnmFwxgSy6x+zMx
jQiqZBmGWheY56DrmmpnRaRcQuSmqWPo2CwY3LZ0bqpx3Ikm9G/svsAEXvOtF+Nr39YsEFsU+bJD
H5Zzq2BAIL6yV9tman8yo3qBx35I/SR8IlPwZN0JeRz9H1VX/BzBE6OdRxb+5Y6otSsQmbcu4GRe
kjCYNuIP2CuHzwuCHXGlBSTaabBuxfihVGmtXdOwV4MfbPp+62c4kaPxs2BRbDZibcHnYLra7mNz
+ranln6Y2X3l2S8t3HwZzO6JRcYRP8e8pAnPONQOo0rCm7jJwfEspWoz8ya75OjgebpLo+EfIWAW
tloTa+HQXh3C9RY+IVFMr23D/e0ijBmiCEASPtyJ13VhwrEHWMqQBiqkUAlpSzOnIqFnC0qARC1W
pTDY8ybc+Bp8lMuo04vufKAtOKjrhK3EQEgS4BPhaHtTJ95j5TYMWvxhG4GIhS6aZZsYwwYsa0WO
d2hdxdTKm4HnWRXxvIQaJrZOrl+DvdTRhzaNYW/HpM/JtB92CSEThPXkj7DC5o3NuGs90OuZkErW
rlO9WIj1AfSCNMhKo1rVBjHY6ZdsAI3YFYeNMaG/yDpiUjIXwEGdE/KWsMxH+cT1ibPN8QlICphd
UdA094XUxba1BDFQbv7KxNXeS4VztyDddGvSgK+D8gecCtFMDI1XpFoDWwDQNbcsWaBby5iReFJy
6bWkKSrXUMAdGF7miJ5pGwSXfyE/FSUdUPyGB65PucLhVjMM6d8comSRTkO3F0by485sD5xqIFIU
NhezIErFhvQWRXM8h2xLWcsd3Vaeq5w9FRQYvpWBHPcQhK4tLEBiaYqjy/eirVkD5IDTcuJD/550
dkTJjR06oRXqkk0U4qZwQGQ4GcbTcmZY3A5IL7Linm000XI5Hr5A2/8GGyduBtd/3bkHWfrQi/Bp
N0vcAOGSmna2o6ddyVM+DMR29gP/bABURf/g2AbJf6VmgaOnHVFWpzDA+cQ+bDNlyckzGWYpKyWY
i1QE31FrUc6kwCmuSo00QHUIMezykJD45BBkAl7n1dbtt8O0mSGBP7PiNN5C2hK4Li+dEdx5RdCh
gSKUqySqCxkkFZXEL12PIbhHTDi7zkftUKr2JuJxGxtVeaCvPMeFTU4C14pPhb/mPZ3dKtnEE8F5
bJMLZljD9GMC6143ksZhHB0WbrS2DZkZ7LIvEl/UigwXiOlz/VbO3UuQWGevif8lvnxV08QsTpYv
rk90VF2SJInhHoAmwIx6djDJL9zfKKBrI3uzLqOj6A1/xTaSGkUdEW5fRhujuHTFiZsuxumccLuU
mcarqV8ZQT9YjbwbmY2vxPAS2OG4CTiM14RfUwgAS9/ngb9lDEoYDEFX4Vh+u05yQhDAra7UDX7L
NYOnad957WNP4VlkPMVhIPhbBh/vn8IziEMbIf+kOd6uqkfLL5KnuAweJrf+jJuCujIo4Afi40B9
hE0VAuMDqzuou0t4M8luI78CixpF8xthu7RKpffdFzTjTtgfx97/qft245j6tdGBidfQfqs4RbZA
vcj3qmE/BHKT0EaH5kOW4aPqacQTs6Q97A/UxWGcvQY6r05e+a+h94dU/iQw3hydpHgWsGJI13Ju
hOk+mb7xhkzuVPXgkhqHg7nQDNj70aX8zMeHqdQX2cADTztGdX02EnWIWb1+6jOqE3a8aOdTzAq8
neuScXpqPzDkck9BmAODCQl59PpmE0hSY+sJqqDX/bbTgJQh8a8SELttZfnR7BYKd97u55A7fDDy
x0Q2cNVCsWFDsG0UUM+CoYPWot7lKZdbybgXvRveS7eBTem4DCQTHtFyXvnz/ABxnau2SN2tHD4x
8+VbYZRnM1toasR/rUAyvZdp+9DjziP6o+iXGLrDUHoZZrS/1ibcWCXxEpoZq7Iae1nFIRqYmkdT
XOs0+3CK5tDq4lnn6Yauw+I4Ds4Tyum1j1N168XUHjDpqPvZSa062C7HKu9fFDsBRkU5dMYCL2tC
OzCCRAVR0EO9LuInSC17QYJqVBcPgWblZJr1p1sxSCwLBGqOA1c7tpptUZrTapDzt4x+elYdh5Q1
Z5jbRGJWj4nbb6sEmQf4GsQwFMvmtQnUIWHWS6UB0K/Bo9d64qanzXOw3zFXjH/SQvbY5vCmoDhh
ODhl97N+WCJTM1ddnCK/Rwe35GzRqmJfpgfYE8C59yNRb7vWPcyCXclEwVUE8VtSaTpG5la+nTF/
U6rYZtYRAOhHZ9KfNeb86ahdHhBA5jOpqkzCeXU63SCPGSFPUKyQN8yk35iew2YS5Hwppgv+TRe0
oNYWzattwOMY1dkKy8dEs8/3GTqs2iC9OIxLDrYL1IMg+5VbgRsp2domVoUYqtknFt9a2feQG4F9
Gfz/VUV4tvtwj8udaExdv/Sx22wjsBUrAZCBB4SjkhUQdnXS1U9sT5uSCovdhfNCVRhtCyUmQE5k
E3aQJ3QlPOR0fM8poCvCYyAwctJsYgDedEXNnsgne1cGBNHYoyA9Re4MZPi8yXe6bBjNdkztdPk5
tQnpahnnWJYQxuf2xolnMFEAmGNMBmkkcawanVuXyeA+c5iMVJmHrt97kvE3jvwryUkAgEgkXNmS
8Wc5Wnu2x79RRPKt4Q5vbcFnDS98q+knd26RfF7z3KNUU9aVvFogyBaAsUK/9aJ7JugGGcQL+lJS
Rmkievw22A3nLN6Wuii2XUU73AU3MmBmBjNQNZ59IBGYGgfwVowvluT6yd3GvqDj7D5yqwJPxXZm
VbftVzggR0IWxuX6o3pGQk2r7NuZdifWyY0bDScKccHzC5pJlMUvaSI+Qz/NVw4G1CEVLOcHOa5n
wsFbo5rxviCIs31QEzmP02Sagp0ay7fJTH4FOWMNpvcV4QhoFLPmH7Met8+utUhO6Uj9R6Qp97Fw
dyVcBvjSBQMWtp8r0RXvnSoebLPfuWQdbTvYlHGacTs6NkxR8xmC8Matre7sVhksFxQVgHBZ10gk
eB2duswHDKyN/BXB1L4Rce9OWx3YmsGp/RhPnD9xCdPO6V66JHsjvS/asDd4qtLZQIOEQnrEBsc8
hokt5UXkqnDvJO+WIirBc9MPNSIpiZnoMWN4EV7F0ofDeyMVx2ZOaIZOinJdOCZ0r4KxQskmnmIL
Snols0Njxd9Ocf9bot7sEmy0rYMUrrOS197KpnsAAU0/noMWtKwPSBUofP3awIDjPAPfY7hAQQuE
BDK3FvmRtaloo5Zb5F8VV29mimmKDMj7sGdKr0BHp3X/OOLj3oxW32/QEWkIMZrPUT+IsdpN+XKA
GWm28coOXJli/4ig56g9C/CY5oRESraR0/Tuz+IsMnXj8c1cxjjH5p6AKbYkVPpqgmnj7M3xxytt
54zK6KsG9UeYKLkgYrZuw9zytkO/MMc0dX3fQPyZwGa107eP3YeZOh9cz1By9Cxq674FzKbEeoxq
ez1UAfAmUBQEoAEJYuD+ZUbBsvGYPgfhuusZeSVQWH/Hc3NaJ5L6CrvL1kh0fz/15IY17dYKVLDC
hfFttjU0xq/YHcEfuuRvp2JCwkA66GSyl8pLNHYJkoHSRDoFoDdeNngM4uKzqchowZGDDLu29pPD
h5o4i0EbWtHWt8h58uWXQbzDSQtvvi/gYNz3VvRQmuaLJ7zoZsqG4hESyFOXOxkrMGGj2oR0oxsD
6ifehGhI7kzf0UyCUeiECWuePNdAj5jYjoF110XDYypIEYB5/Q6y/qHMIpKayFa35pRNF26nwInq
2zltbmLJ87t3/HcvIGFFxBWyPJqaHUyfo2hq8rlRpxLp1R0l8yfmuiiLwa1uRs/p2Ez19Z44M1ga
Q+6CUbdITjAfTIPZqE0iAIv2Wr9A0bjFdqhvZiD56JXTB12GOxbWZ8Fa+Rz5uiE+IaF+nV+NmpEZ
oQwQcyYkWoHLXDYY519FWT4mxmNUpjd9G1Gve0x1vdg6CSdB1KPUpQCnD/sSCQZsjSvcYZ+kLuQR
HdP8HpTUcVa6QjQ3A6BwyBJ1nJ5BlQ3+Tk0fWWdeRolhsUvmVz349Y3HKn89hMmxjeVXo+ZN1QTy
4HrGuayZsFqkKa+xMH06ApucQti2hq507RgKN8aw5cJHDljc1DNYZg7QCCD1d99zwEPPuVP4dDiD
SRWgFGs3DQNfeY/yM9gyIDzOFvy55m6kJD6ZHkF3TtX3RA15d1gNlplrbG0Shxmnw08IzVANwZ1p
JOjAodszB4kgFGQdTBj41kGE3sWGUq4ICYqmEsF9gZXPPui0vwiPbL1urg/OoB5aoATsE630JJpm
Z7bzXWM04kzUcbdSTOSpK4NTXo3gmWP26lW9hebEzBjoK29l7j8mATialFi+Q940RxGHT7AbrhaP
pFUJF2pHQNi66eZDPUM+iyfnvrDycyXbo4n+akqmO8/uyRfSULfGsD76BnOzNnVec4b/q9Qt0dyB
gTtAwmHtwLMv92BmV7H1bEowk4Mqon9ptbPd7o2xZb7KsCSch5FSrR/yf0TIhRuRYJyU6E5Wdk6Y
OcEJ981Yy4MJKwGSor2NhxpdCqUVdAA6vogZbWU4IfsyhMmAML7HeT51+OnvS0KAuC0i99BNe8U7
++s15tVr7FUczBo2D+jpzmpJ4baldfr7Eqok5IEcqbgTlMZZhhBERBnyUae4QxfI072tXH2pRLSH
H23ed8vLf79vqftKddO5AWCLeLMnS9mvupukTA7hTMJuXo/Ro1P70SNJXXhOl6CkWinnQAUFxVEt
+WlVSetjRpO/c5Yv1SjCndEz/eMAgiVA4henqp9eOLet27+XVjEs8uyQsTeLoJuqey4ABxD+GOm7
MY5HtIJWdUWDXtkDXonRC88G3K0XrGifpSyC27+vgJ1tIIaGDwMo/3axxaTBcMcD3L6NF7CBNxC1
w1rV3f/9YWyHxTFxLrKwQeqPjfPYunP52NksLPgirHg053V6myaA6vGVXi0LvpWosrMdEigkTFhv
gYb7GOXa3hfoMxCrOuN985g3bEOJPltFraKynqLinTH4Uz/U4LerwN91RMozB7ejteT4P/LcZ7z9
53JHrpbsZmcizKmuxrNedpp/L+kwsd2sK+eYwBb6c2SKwW5gpfLy9+XfS97ZF6FIbeFCYjaYFGty
vvyT3+JlXv2Zx+raYA2tgu9qmJoH+e66TvrQLXGajuf7+2TA9iXfJwkJrGWUip7/DUYWgKoE+PAQ
pfFbLKgcPRiWjIyAm1A5bvm59c51huzsWOwLraj6Ggo7vYXDKJ/h23x1y1dqmv3N6JLla88DXbOK
XnL2Cue+9ALk5B54UdSC/MnfS621TRxy94o690egYnuaOoY0pudaL3UWF5uW1d99Vg1672rxHIRz
tu495Ha4i8odsdh6GVq8lF6IxgwT3Xoc+xpOKTjU2b8rGCjcMT2w70hHW6I+MMu1W5qgglmGsM64
u6yzGzXWeXS7Hy+yGCE7DC6UrJ9i0Gwk2TbEJ3TJuvA7/0wOb6tD1JkTjJY/tNffi07LE8gsZtRL
5t+oA1w9XrzNg9bBw2XY71lBhJmcPjAJGjvYNf/32yn1nUIx5hjioTEzeR+DNPT8EThbjyIa+BT3
FPqsdm3VNhcMRgyAo6p59kqAIKRitC9VGiFegDDHo3iNejy8AaqUvsGn93CSHUVZZy9JVTTHHuPM
FTr7GZPgwGCbEGRXjdURsjk0MABkhgrULuqskRUhiedQMCXPBKQ0aEKHdRrpV5OEw3/MaZsBA9Mg
SGWkxOzPS1kAYI/UPVry4S6t3V+GFTZoXw2p0SwMlATcadRbziPDk8w2u0eV5NVdWY27v6A8AzlQ
vfr75d/LX3QTVS+mhyT192PwakSefKTLj56haWLzFsFdWZoF4HRyDzMP9/IwNNbRLu6iaPixaxme
PRKRtgqG16kq228h2PWkmuoQzIAlb6buKfcJWMGjQimviOGRDQRKe3CSGzm2+1zZ9+SBift0dK09
/z19sLuhe0QZuCIyd5fZfnj5e0mXiJW/XwGw+iE2sz64GvijSuv4C28WulLO1mtuJeapb0dNcQ5Z
PmOCyHb8c0A/8yN8AKgmY51HF1ni3jVFv8cRmxz+zmGpvPxE+Gy/akRm7wrM31sjDm/DpneuuD3D
exT8vyPildshav1t6Ec7AwHfWWlOaPipLv2E2lOp5ntjon+DxojitST34+9w+AvZnQc+RFbvOxNF
jiMYsP+lLyinSdf9CDsNXAD60qR5kYWDiMmnoC9BE78FIop3dVQPe8Pt4zcVe+9OBpjX0WAonWrS
5zCv9NlafhXV8S7AE3Af0u6zq66g6QPBRW5v73yF9lBPUERSjz1i1w4CvaKVX/9eLGW/Gqhjz39f
4SPidg4jIgqT4r+/gIth3nugugKLTSpP7Vuj2g+t0nd/+bVubHiHILV/K+ifRl5+5xVpkyXu8ec2
GhcGQn9tjHBcSf7J2cCCD3koGakOGAwNlbC+BLlVaJnMHydEQF/EKSJ2ILf3dlrNt/3EZkb45YcT
Tc2GkAo4c4n9L5N+RuQmC8W1M6LuCNqMShek9fovCrKpAibsLO12muc7s1zrthK9IMuUF5kyq1r9
fW0PENaw6MG7Xv7Ez7tix14TONiSgQThN2KlXWSn3llMV6q6YkpL0ODUwd6w6G5BMaHYWagdI06M
R4kQeuVZPuu3xZTcTxKA1vJX+k5lhPChUnkABOy+Mjt9LT2pv0qvfCpJXWYJcHGX2DLLBiMElSlb
+ypwiaIsWeU7THX+Tjk0E+gpGpLS0DFX0VUCgD1YyGkOceMHt4LQLXB390OUTWcG5WTYh3rQN//9
ciDmJzVHC09khP6sS82XXE3mYY70uDFLanIzMI1tkaMprjLHfMkMwpgDzs3UosQqRLr3tbqymEhw
gbE7LHLGpdondZS0HfzCTrKl3nMfJ8Y0t6j/Ln7QVHvOa3sdyrS7d8bkNAieCH07HLLeKbdpaURb
S7yLpOlu71tujFuXZw6Iy+aLcFsAqDPBfLXndTfRgGfOcQQYeVoc5Y8vFmTRQwpodGvK7BlBiDEY
94kxQUsvpplRbIfaj4ZzaxXYtH1uv/uuM18M7TDfbdlgT6pDIqMjCHys9AeTkrgc5K+NeXkbQVA8
o4YX54x1hzbt/LY3RlD6M5VJugDGRvR25AaYRHp28c3fizSKcx/F0GU5YljuBMSq98mbmZHjV6CF
Y3rL3J/60TwXFYN1wa4SzPU2w/q05mj6bXDW7MGu3SVOygPEce5mq2b7LI1z1QtvpbMs2DYCdbqE
SPJA1OTeEsOFenXcW+6wTdAmX1Jl89Fxzlmoc4fOTJ6btD0MyOLfsxCWoSEUOjzWvGpEizjEbQAH
tK8ueATEsRwr5+DNFaTUfiABLJvSp2hYRmkZqShFh87WMMbXgtHIV2HL/36x/I5RMgSNQ6waGPsI
RkMDCGo49ckSHK8d9jPE6mgl23nIgKPgzFO9F67+EvZ8l5+hToNHRPK76a1xquqtgvt71nTTa7eq
prfRFsceu2iECmnG1OkNlyZRr0Sblge6gPFCfTvu57jpVkmdAoowl5uYsMnH0Rx5Qpon29HGNdXq
xcY2RgepHi0X5GOXsIvIzbq6x6b3rhNmn3EfPrWubO+qFh8cV+Hj3wtulYchNewzvCYPfWGIIPv/
FY9/FeTf7yGZVAgOfuverB5wc+JGjFNShXrv4KYQwttmaHcWkZqD68Qv0aIs9k3eZR4iwU3cmsra
RRLohLs0AD3HxW0q2i9plnysC7Lg7yWY2LNP/ri2emu4G4Fx7hKbJsifaufegMCz9Ut5Joo9OjeT
6g/AY8mlYK7HfilvD3/BFKZRdJf/EXZeu3Erbda+IgLFUAyn3U12VreyrBNCsi3mTBbD1c9DDwbz
YwaY/+AztryN/clqsuoNaz2L809iYCB/tL+Mg6IPYY/2EEcg1Dw0OiHcmM906Q5xy8fis3PpDnlX
zrsEAfpno+tHO8+816JLSRYaku9SVlcj5RYWSuk3w9VYXsPITlJSpfHAevt5gok9lbACc3sgb8FN
uAGdJiIVm8qy1uLplgI94GUb+T8emAHa6OPvQB76B3dcMyZ0KsEC2dGxF4xajWHuaYQw+cxtTQm2
wpAynj+lx9YBKpwOYV1U175tqqtsmkBYzXz69xVh8idP5Nl1bp4Z0Tj3dDDCR83RnifE20biOewA
FhaJMtXvbUHSjpcN9q5Zv/z3e57iyhjVakqeV95WXjdkY6Y9/0i78lUbc7m3WGhd/v1Ctmx1GvkO
4thtLqTAajHJ5ggzrfM89DqqJ6mjZXWns0eWjt/Aztq54WAe0Qzx7Nfh1BFeNpfv/HjYh5NynaRk
HMo8L8k+G1mGkri4GSFt7/h/kohge+cltYmQZqL3SeNjoKdQzFZypEL/YlESkaXj5l9MigOBrOjG
5FfZ4q4QeolYUxT7Xh/dQ2vY3XMtDN7YbCBlvEYgpFVucUlq6zThuWMn6V76xc6cDePBOEi6CTNN
ORa3pTuHOCffzAZrd67mz87E3BXV9nyM5WQ92rX3mmBbhTyweJiZB/vhvfA8RBO6ZPG4SHu8MjN+
mPsEu/pgj9AoQ+cvisQyGMzIOGNo+0CIhGQjVymJOAXtqkoYfpEoBfg/bI7dgFW8/Rd1qJuGHRTy
wRuiheQ8yfZ7ipIHfio96/FGHLDA3ss1uVFvwjJYQr30K3QZQWznzrnBYcKoBuIhmqf50+zZ1nuk
CdxA6Dc3R6VP1jgMX1UdPuhzVn9KXXGRu671NFk5yJF8ni9lyGgCSryxj2YELHFfk8cMtySoRm+4
/fsn6DzqRhDUCza08QRxvvcdO4UJsJ573WKMl6L9CJPMemgYAR6krX6ilK/+zQL+/b4aBVnYsY3n
eS4bdnLImUTFXppniCRBVD5lh1Hvv/6VNirPFyBTcLY7xslCiPePjKKtJ8y/fzITU+0hMbx1QDfP
//3LskaS/veXXSZpIgfoPf/5ewnqqNprVowzs4p/39q/79Re1yQxCWy7f/9iSCgGdX1Oz2MTnkGu
qk/d5JzKMFix7CEBjVSZ+BySuHQZ7JYVP24eFFDz45KH02OxNLuqGeJb2Ks62S5fVdM3j6SNzI+T
KflRasX23x+U8Sh5gg04Lo6RnVwgdMSi3RsW9Zdq/SUpQaWSovpfXxcoAMlwvmmY4b9018G70LTd
Y+8x3ZxUV6PMRYFF6KoPju+P0K2XOMF+q7hGg8QYj65l/UIng1nfQpviAmXephbWeDMNeJw5pT0C
H8kxhBbtekfiO57T6VFG0eNgxOql06bPhBVFT0jLMW2CiAvt6kjvg3W7to8nv68d6+rZabQHauRu
LWM3sK7e1hYZVgVgyZfZUPjeWCA3hYUybsrtYKyB1CoW9yOxY4RTlstRH/nJE8XzOZYT3Cj6jkPU
9wjK7VbfTFH/XYX5+FSmg9zibTkKI3f9bUFuzxblToKPRxvOoqJa9FzE0CJZQpindUiceEu7XWSQ
//gKIdUBw+1b6CA1gR8id2NC4TqONdk40b3usIqTcKPtDOZ+cUNOZ42xrhBJMDSIKsUEhaF14s63
avfW2Au0GzCpnrO8u5J1oIRMaqTtiTHbjylYaFskdG9kH73VRa5z5k+7uR/QUDp9tjOjqWHx3060
FHbQW5OHAccxdyCU4PkC8MD4SiI8WhyyjLRpRbfjLddYaKf5CWZ7xQgMM1dcVvdBL85xx5SyMIrO
r43mUEbZtzN0d1i2PfjTW2Q27wkO4UfRFdfeU1dXNs5WkR/MDKvGD6FVx4bhAyABtEoDqbAzjn1k
6QrVlhhfh3WFYnXIgAzqqB3B8WuYtjyxPV02EQLBtVnfimYeX2gc7xFkvXV6xkRdjM9WxR6l1RPM
PJonegIQVo7ARaaomLCguuCwubGkxiitzXt/aaH/j0NuXrPkva2Kt2ZxmUuQkkB6lPS7BMi6HUVP
TcNil0TcdZx0Zg59G0L8ApUO6N8tuM5xyUB3nC2fo3t9Os1NGPdqF9p9caCLEX5T6X8bubclUrKp
60klKsrj0pSstOFd+Y6o712BJJqItmvYtb+rLvnSsDeSAzGWBxlLiwY8chEsT2Q9tPb3lJIXMqq2
9dU8tvjPUrLkkwAFcENjU/yOFu9MZg+KfnSRqCFDbA0xsoAi42lcDPfguj+2mv9ywTMyMOTf+qsp
3I+JKRleKGbvEIKvuYBcnIXIqDC/chtZC2atJqUltvkuxa8ogp6BU+A+sDBBO198gv6cUXiO/qQv
FPlRO20RFIVHBCu+1gx/Gpi+jyxP+Q+uuc6Q6ymTXMwADXuiZulO6xNUasQWNK1zHHLUm6WS55bX
H7VtJMEtjHOhNpUb490eWJfoDSTNTJ/RjCMKWZ3Kr+5oPE5Anfdz0vxS5Uyosg50xOrDYYdGt9qF
Q1AarvsAO5Hd42Dj6TKgoNfit9cz0mA1TH8FcTfQCWjFel8ES5T5Q6s/xHyQvlaQ9eQCFcFtAU9h
kN1XRuKrhYwdzcvy3hrVvitW7+ObKok2QGdI4sxYW743lM9ylN2xSKOHTDUQVVQ97To42cLJWAUy
T93VucW5qJ51IzQJpraJw50+rH44e6rYj211VF3B9d8XOhoQ1W6mFGNqiIYg9VB/CXec4RFo2uOa
UxgX+0RLOXTVtABLi39gq8cnJFPlbugwDJMw46tYmMdMIO+gaSNfsTODaIRzTrjH7z43X+JpIY7T
tQOjIkQrjo3BtyeF+VXQ5CcyqC3vqpS2tyfA2KIfEwZD4b2p9XB1/Uhkb2xM6FYfZvdFC6mKnyFt
4Fj3Opx/3ts8DsUmKvF6uaO9tb3h0xO0Z513tmyLNLgOA3DFDpw3m0scvjM6UaLacwKB9Sg+kkOW
+LoOd2JyKD+mltx20vJQKM0ovKUnz244fiGayVDvWo+1WW+jkZQ37DW4EAx2drhKwk3Yu7e81RI/
Lzo6V2wBA/KreTKQSZlNesgNM8d5xoGIygsBIL7lFNkAxxgnBtWlnYCsLXggHHoSXhJC2bw56s99
L68zENerMaggnXU/MoY35ZnMAzX+tlYNJqKpHsJstHa6I6fAKI0SvlOC43Ed6auK3VDekRHSjWxy
7bynQ2Zxt+W4wONBPYG2Eq/cgELJjrJTrOrmwvLuo5/VeS5DLSDn+8tlF9OUa9IJd+IuY8St4TZl
j02QDSNxmudfRZY+ZjE+tGFxNWqC796yWeDUbrVz6uE7HFFeF3N5Zmu+n8fu2XSTk6VFhH1Jqwnm
/oTTFEXpzOQZRoi3Zg2/ZIXzUc0xKFH1UndNjNRFoiTKHdZEff3oLgtJSxrbKFXUP3lIfEeqhX6m
K4ODbtdohINnLUYLRkKHooQ4wLKYmm5elyO0OVXi3PrRUbgnGxG42aqjSG2gDoau3yXyWKJElt2S
kLBgp1PgSAMXg5XuvUrHB8uxTHOvcSvh9IwimoGy8Y0mzM968mc2UeJoODpUSZItqR1s4LF9VIvg
K/tecPLuklE3zx4UYyQimPrxZQaznBHCUTATtnueW0StRc9K1UJRjzy/Nf3ajt7zGA1t5L4mGlUp
0WURr0k4HcuID4VyrJvYllYkGbU55WTq4Qy2MvNvIpk7PdTxFF7TM6WuvSXKD/E31Fuuv6euaelo
EzwThfSBhyECg9UqGMiwCEBvnkB6RxAcDwQMN0cSNSPeRZ3BeA7CRxvfK9m0751RvuSD9RwPGuts
BeC31Ew8o9EtLvSFm2w+DyUKZpmyQ3fn/lpaRX2lHpX4GL3uqGGn0rAtotVdl6Xf5phSckDYAdwx
EKkyVt+1WOrHRseg16ekS3pRwgqA/LMsJ8NBrf2xGfbwFWzX73X08dKYvr1Ef8r6/kHJTgeHPn2S
3XAdMs8kH03/tJ8NsGh3Z/JQPdiwjOhJuXn0xwW5+c5p5KOWGZupWCRrWRAVycWoF6KYIp6prk18
k9EZOaNyddRjr4wHcYfNcqi/ervVblzGuC8lLIB4IRhepy2oW3uP6hzl2x2kq7FDtsxJEb7V/Xie
G8c6wYlutoXe/eZV+qOyj8ztWz/XABxHIwAFmNcPOSJOrHKEZKqBlwGiujAY9hZVy9Y68xfPyXc6
2mYg9YPgLZwkrrWS5YT3Y5Tae9Hh/W+tjsh3K1yxT6yDlGREi9fR2w3GgJ2m6y7JkAy71h7IfDDV
j+I0gFCP3IVkc8cSbN/HCD271qGwGojV6Y39UornUXJM2WHorjAgx08wxePnp14z3Rbvjb41M2Rl
KLPNvYYwz7MnFMkQxlCklQHpFta5ttIvXeP6BNuzEFC2WOKjN8BcpNYtTOM3HNEpgTGcaYIItrjL
Dhz9CMlslkIWZjVy3Em+DKzCAydZuSeGmDrGwHFr5VEbJDPhbpEWn2aPe7XHGLGl+f1dLy7Si5YN
c+IaX8gF9Y0qh5uYYwcDFqxDGwJ4Pvpuyi5SE2iDJ/U05ryZdkECONWRC7sg8V49ueWmqimOEQXG
XyqXSJlT9TaG+aEsqumYV+rTJUawheYbsdLZ0l6RidijOQ8L64j0p9gwioU4nYe/6uEXSMvVOMnf
2VlCJiLKOJcdfKLWqBGmIe4Em0bUbV2Z+0It4VElyzP6F0R3ifeRutpPXy5VkCYu+Bmo12GK4KNO
3V+zndFyFQRbEKs0Rwnmryw/tmZ+U173w3D3Neb0xIwYhkFzbutKuzQ26Im8/gUs+6AkIeTkimwZ
MZOsVFN5iOlJ1UtPZld1ypNixvSY7GFJEy4fIXtR8IY2GXogMli+CJ7PdnkYM/hQr8MCnrSOzBZN
ArONIYolWRW893WLBabNYRzP1VduYuAcsfuPMFDqGIL2KwEn53JGmDgTplAetcbV95ZTGfhEqvfZ
0R8bPCMKbSUBHdkH7D0ypQ0Wmd68tBujkXyUeoVHDu8cU/plZ3wukPu4CxElu2RpAf27dqq8NWRn
BvQfr9QwQaj1bN4cl9eWT84vp1fIWePK6/v6l89lJeo70nDwCgcZJdmrluSEPObKbgEmhN1OrDWx
IWvz0SndX25XoEzsbknRM74v+nBfaQ47jFx82tMfwVw51e33VMf+anrud1vVO7C7/9hWL2MzrFrZ
6MXVx/6I25DlwYglbLHXV6HzO0WLqhXm0RXzMwCFDbDbe8hdu01X1eHYm9vEjp4lDmLkXIAE9QwR
NZ1K3SNRnMMi3Y3mKIOKojl3oJ5YETrXVrX7IecFXOY1gLQs8BSmOEl6jEuKXB8S05wfAlRP85A/
D7WBlaWTDwPqAp2pIhboCEwckG/AO/bFPvPzCga2TZuUSw4EBt2hJqnxPZS+RjVgna+sQOk0MUNW
NX4kax8v+bPm4rDDXsb2HUVfy2yWyk3AJ9CRMBkm1JKKbF9urotNMgi5oEj+MfwWHtQRLcTKOk5n
rCs7Pv1fiQd/ZhrSL21o9mEEXdDBkMZi4ZWloO8UNHQqQUFdL990uP0mJOoRBhFpMgx6h13EB7J1
0elruG9l8jX2+E6y5BR37Wff0K84WocoNc9+Q/hxNzXEubqJH7z+wsu9d4bqlzHg3GKLek/c/MvL
dXrFHrXssARLi8idXcV3MTWnKBsunTX0m6lTVygY1MhG87xolm9pFdpxXb1HuFE2cxr+JMt0yGLO
JtfgYcFnDF184zj1++hZ19CgYI91slbm6TIoKwqssVvP5t9OnPiqvizas2gZFRlGSVGPqHzKnurR
u+QmmfMKWKccqpdOOm9Fh9hnIW2JrSQ6sLx/tQEiFIyTkt+Mx22kSQbUJ616qyfamsZ61YYez2HF
uMQQ4173VMemQ+1Bh7AyivoKAcymn9h/kMj5FM/zuON+IN/R8xvr6FEnRXy6O0LRyB7vlze9aEti
az8yvHtm8Tizr+PN9+uG8MF5PUAgw6SUCtbGbAWxiSgSghpnPUw7GGwix1pXylctxvnJCI1wOwOe
Nyf2ZQBraRLnFTiCKm1umEwWqycsx9p5tbS+31Datts+qhk8O/V98tCiNs3wVcfaO1OBJgirSbBz
Nf/YzguKfYADA58SxgsyUjktSthjoMMjolHwzq02qhKVbmx1B8apN/REf1a9TQRRIihNCRpPQ+Lo
qMin3jAQT2BkbCf7bRmGF/QdANOc8sXRi0seh7eo4T5yxLcZ/zhRl+6GluF5XMQPGWtgICQfbK/H
bZE+jARfwbF4NYW2WcbJ3hoOrxOGo3U+4/3WWkycaYvfrcVdDLfWYEHpQp9jJ+foNo+9njyaeICY
LYx7dxbflt2/TLgdFnqTlJmxZlVPcQQ7JYtjVLslhA3RFt+u1nmHsZQGJ6H+rSWsZjL2yjs58zf1
RusPY5h6E5q4iMK03QwFjaPDnoZHyePHUI3cN1SgpfYUl1yCaHQq36Qd2Oj6MgMXw4yotkWvJWiE
ww9D4FCIWgwztSP9ELn1jbrxlJfqqhrroBWkXuTe0XWYndfjr6IVNwOZ5A655AM4i7s5kCxs1i+W
hzMugSNCu1z6tVRYHW2N2pAsuo3hFpx9oEMIpmVJaZdItXrTCP4YsBhJ44MK0+Qol4dZNnvKTDLe
avRA7UNigxRzouEwE8a4oYac8TLX3lafP1fEjGkzm7YnlIwUjy9LVP7BqMJwNFWYz3KdAof9fg+g
y4L1RTGW/5WL/NLz/oWmDhYDAdNwSy9h22Ew1nDy2DR/eHVbCCE89Rpj2k1R8JoJcEtzF8qHnKao
Yn8BYK3WTX76jsbMzNnjzvPwdtxzof2QbZVBsNyPFuJid0yYp/Z0ebWWPqZICGa3Z0hgE18rZ2vX
lebdqcvfLAvqnVTxc4R8MQJMziGU+P0SRxvPjUwCg3Fhds57u8Y5o9+bWWjuCse46jPL5gGVzXhN
sOyOIyAh+Eqe31agb1xkSmJCD5xgxwYxBxFyrkMqnvil86S1FSUvYqUcqhn7yTBk7LcDlIbYTd6I
FcrOfSXrwEvgg4rRYZrY3BIvVBvCumY/W3ggc+I8xhBHxwyApGy032xAa/7zBy2Wh9Lr42sjCz6S
kPs4CccdND02NnO+tcbQnxbeOQqG40KEM2+xy84wG95FUUUX1FQgrKheIA3qK+9HToa1aViVt452
t1EenJBZr2jKjlN8SLyt6b0lTKR8cCblplp5PY33K26R3dI4MMqe5F9U/MvG4Xbd8bYHKIy2YhF1
oNV1t7UXhp2Lh7FcsU0COKHzR1vvyxKoI5LqDnudODkHxTRwW4iW2Pd8znh4OYhO87BI4KBx1+PD
Ohi6OjS4kLakXGGyFpfFNZ5KoAnk2nv7GE0F37Yzoiky1RpHsCmhM0CQoGhGAsjRZ7vWVXbje2FS
yA8FmnfMIJiyM2YBc8Joq3G9P4iewMI07ZlutDwV1fzC4K9mJmpcQO/+qsuZ9XZ7rPVZ3atWO436
teHdIYhbbvtFwLZbX9du8KaTGExf6gP3zRC/ReIUWv3rOPH0t3mzPr0PsVG8yRhMWt85LXJkAbsy
S9wrHh+10XEm+RRfb1U/Cji0cyDt5SOyDCYLdhioQT45eoS2j/QLVYACdYU6LZo4a277UGqKpDzB
/jidabkEU+pkxJIxU2LPWJsJ6InvhS2+Q0VPzXF14hVAC2oNV32ongxhVJdCRQd682LDCOCmN+mX
NBs2Y1q/YnEesSfU63fbM+g8ZUgV/N6LBA+rs6tYyD3AP44xN2vfbUlt47nEqrnkI/PJTq0OGAuW
qZxfR8ftj/gRQlRqhBZTFnUGRd6QRxzUdmrt5CCvNu4C4JoVc2T7pX3V0nL187gT8OriIgaUQNpA
BDpeCr/1JNvdCeR55AA+ISfzkOZ9sP6v7bKHtHGNa4ZJf7dkGdpjZCqY241HxGEuQvfpk5gEyf4x
AAHmkxU8UUrybhuSReXE0JKRCedpJnN/7FtGLhrkrqajOQmzgN5tj572Lhftp0wrvzJAenLZpPjv
nHWJEJ8L91dfasmx7UB+gfLZGFoEHdRBYW/G3hU1fMximU+akWhg2PgkhF1i+SwEPzlXlI+LpeKt
cN2FChY/dx0zjHCihqZ7QM+OocIMFPlK4dI/zPikZClq0GLdewVb3g+TVVqknfreORvT5Ectf0kh
sCCkuracms5EX2rsXaePHl2XdpGUbyzw3PVfljRvUzTQ5KpHcNTtMTbds7ZWvYDRl0BhMd9o/Xj3
piT3l8464EUaHhIerbRhsq56SN6RiI+6pf/MC/IaXartpImeW7W+RKJnSGRDE/aYNBj9NquiP3Zn
hzDwQKZYvO+7qm+/kYMwnEtZYC1ny3LlacBK7UblXffM9xUoTcCTpXPrmJYzbfuHmIipreSX/dLr
B9VlbwSGiw8qwAgPRnhvbWN4oI0fL6VHZZ632RtLXUEu5OSevBUgZI3Ppqy/iHqzCSD8A6lGIg3o
bjCE2XYIsJdEtkUXa/gwcl27WHFzBRht79MuZqtQ1xzeRuaLjCPYm3FhOAuWsSxBOpPCXZ8/KsXy
Ju6IZ0pR9u70mi17aVbX8kn0fXYsM7Xr2enQ2YIdQjW77KfZqHxBUBfnyjaOCN7pJqAMUDzPVd7+
NUtVYisZ45WlhGMSop/vCu8lgXXSNQV3kKW1B+HinEBV4nsjlZ2yrOc6sfaJ5XhBMyV7j7FjPVfy
lkPqeObdAhzbfbQaSuacganuGyglvervxLFvCEYXUtfZBI70B4M2IIwsJ87XkDUyWe9sQkENgNz9
zobmrVYeeYbfTi0eOszO0dwUHzboNtqxkf6VYD323M3yZUZMFqwkAKk0b41eTYxD1MmAIXzO5Fvc
2+lJRpW9bcCubHv8ZVPKRAS8a45DFJDHDCNqxhrTM2pya91PutafZo4RMUfOjmzrR5mmz2DI7X1r
I/ScMETkPQNNJ8Jb3bTtuz128Y4fJ3VnVp+1ZtW21ucuja3nMYKLsDprLEEoaBX/aNRyNk2dbyyk
UTbdvjKcW9V6D2PEQFhXs3lOlLUcAZowHwZtA3UhAlXWty9Tb1F/9lm6H2/eYpZHVVW/xlz4uj4a
D1iYjZ34h7qU1HYKPAtGpR3HFShYPE37usNZEhXNPfMIqYVS+RntdBNwJm0QAliGzFG9cDMMr7Hj
YTPkiaLP/rYjuFP92lzHHJWxTpqObcRXHcD5tnfGrXEiD4vmYgYRZmPi6Nnxo8JLbomkcJCtHm25
vP9mtvMZNuk906symFlGwFFtXnQmb4gc8i3cg2Mk2LFRA9D2mAZ4F8/XqNiZy0wnFiR2+0I8J1CB
GZsCBADoMh2S/Hkn+9nCtQ7YQjOyYLLaFzv/6zajdWOuNiCzTJacexAB4HUU7h3h7EWaSRN05Z9a
eDLohlVKw1FSUOZh5OM0k1XFNiWvmQOH93Qk9znSX0tpM4Kk9c0z56LhR4sAmjYd+9IpYlRNPQQi
kh0FZ+NOdp9IVnCIo8bfjaP6MwDz8Y0if0NoO4H94fUyVPa6kAIFJW8b5rg8p5q08GpUeFmpmKM5
P/RDfkttV/htvUqtkJWAeB4yDhSz4yeUoFuhOq4DUabHEbxUIbsQd4z9Uo/Djv3+J43I72ighF06
uw+EMe/brgF9M8GbMNlbOL18mDrSoJfp3Vr1jV3j/Q7t6i+pujDnLOi1LTMQ0QrFaAc2BfXPT7W0
z+T8YkxnvFLn8Kfh4SQQAn/Q6WMVHNxlo3M7OkILKjaOtmXdiUyrRJPspUWJ7tafBdqqLSSnmpdm
LuovdPK/kawG7QyKVPCXFa3uboxyRCOpuS+Tpf8qlPZHb6xT4sn+qqZ9WUdPjjMd+NM3ja5jV4Yp
DDQjmXx0utca/jtPjdTgRrC4iHTtBeSMt120KXBbTCqjIsutFgEWnQsaFIzOLLjQuBeMwiAyK5QI
Zl/+FOM69umRCrjmT6jMP0q8tvDmFMuPwG5Be8edZ+3KEbN3q+l/vAwBrXDR5jfmMu3yRYzHFDGA
9zctnvAlfGZm3jHeOVcjS1o3n9NDg1GQKRIosInmwKLGm4R9BXyrELs27XKCZCFY85DDUWYfYW4z
auLI3gDI+Zk0JLxmMWZbJO0vTiI+LFYvCB6sm52nXN5sydMYlCm2lJj8iHnag4TZVNEW/cwtNjPy
sX8q5wAXOwn0NvtNXiMr5WZASrGsUfK9bFgA0mCT/rsOx+Pt3JlA0TN64AFQiGZb6CvK+VVk4qzQ
MC8M5vexhyXNAMoSIe9GVJf8Yel1xh6KRV4T2nbU3N8N+VQANPGZRT2/Q6kJ9uVZh9NRT9CH2mEd
6VpOkBYj9Wn83pL0SjxEsMxufDT6+laiMFH8ua0TsiWNABbYVcMbmMaf3PsTD+GCPIQeHRrgyGGQ
AkZzvTcgwt0ljDnB9VYPg9Cz7npDkUF07NnwCGFwk+a2YBUJkhEhnIe13tbqnVAxxy+JNGbufAn5
iKr1VDjT+5wg56uwXmwSVivszZsWRDbaj33sNLsoSoEO2lApkFMDo8wg/a2LMIJm+S3SEg03PWM5
7sv0h+NUsQ72Zc8zkA6juY8trKZlAlyry2nsTdzPQ7zs5Ai5OqQRgsa/6uDUdwe4tsQhwzUefmYl
HgsHjbBBFNJJRTvaf8/ve75FW2GFCc2fXERkATTzmzbwQ2yQjgMYevX0CX9r1ZbsgCr+g+586Mfs
7uSUjQrFyTTOSBIjlrYouncRtpTLPOUHZzjUupexGzA3XZ2BV8oG4dPpRcgh9F9oSLEQJn2/y3IS
k2KieM5VaN1tlELJiCuoN80/Yc2ECz/v1dRD7TAu+M9MpxA7Z406Z4zVt9XZRUNop8afjD3uEEUH
pjbTxmECeZxNyIXsd05epMut6cSkwucVfyf9OUzzh6FGMVvzvZf6jJhoMD9NYsLnYTT8Ek/pfSH2
D2bGMS7N5ZQvUvjWDHUO93Wvi5c6jAbK9XgM5qn5aqKuOCTIC+2G55yy+tsMySkQq1a/K2+sbJsT
0fRfHiBj3Onl3o29v9jmPxZwp2lq/p6FOR+cGZaSznMwqsxlBbDsdHt+bA0FOowRQdXI7NzJ4hg+
dCJ3H41xIWZcRleJtcvH6Jrv2jofznUtn+BDd0/WCvmZnZbrcFGMyUd7bZkRF1B0XipJVHipW1bg
6qXhC12U57Yia03DOFiWnCR4D4p9JS25n9bs8kLbLhEalgUcXFDHq1ee4mk/NTi+PXdcdmOn5K42
NI9+ujtLo3T2Chezr/G4b0xtrZis04q0I9fBOAPyBTaB2XHbJ2jye1Hvgep7G4TH5cPY4QPsTvzc
vK2mGfx7ZmFbijok9qY6FIV85tRnA8+OQ1qtOJaolzeurUPPA+eVheypqjI5NSYtmEDwtbFggA6x
8dnyTfpKMMTV9EQ/6xo6K2PJ5EONljlMarVbqBv5TB7irAvPdpK9pd10SouMgVMBEhawA9EayUvu
sjic0uIbklkwKbXP5uIpQbLuxtrBy5lFDGR939wGupIXb0ebVxvGFE5qb5wDIGtggSdm2KUF38We
frrcuqYtnG2FbLANy2QfhvnjWIGwE7wHJKm7f/WovoxWbMKkzo/SrL4q8OBbl0k17jyW3w7qB6PX
fzuhMYLMyhiH9EGi1w7ScGX40+CAb6yjHzcrn/OFLVm7LtVNSh05eW9enHyHkigcU0dd5028FaVI
yfcZEpQunDfENwAsS/k0Ia6zE+dozDQdAyW9ioa+BiPhgcACYFMqlRwU4tqZHG0U2yBdWsFQ2ibU
CQfmZYzm59FKcAnFX16EZnfJCpiasR8TmLR3KOBJSbN3Iarb3tYR48+ufRozXOOdPl1F1ZwhJaLO
QZ86sDL+v0PArP8V7EZEo+O4trkGERICtoY6/z9ZdkxllPZvUV5STb14PMez5S1fM0rrDbb4c0XS
0YNIbe/Mrqr19cX+okxQh5mX/5E25Lmv9eqj11AqZYbLUnqVWZF8c7bgy3CbYEbResb3Wi14y5Nn
2WriCSytzZncVldTWACpiBLB7F8iIy0YG8+ZdS8j5rVlBTEIesubTM2KTQ7S7BoB4yYup5tmDeW2
EnpzYKPV3WrH/89s2KTHFBUZhGNvrDl7HEMUcY03O9cQb6T/f//wzP8V2+YIal4HxLdpWLb5PwOi
TR5s1Dga2jmrsddgHccPq8E7dS7LelA/4P4FxJyl3c11h+ShNr2gREpLgTmf2gxEiclCDy1cFGRa
TCdGqN/WaJJD22YEZkQQjURiHdOacI50YmhqdgjVtkNV17sGYNKjHBoM0/q09wrLOptVTgjw6LBX
LSLvxZ21HZpe97EZpiZwAWT/f/LXdO9/RX47DFCEMA1jDbK0rf/x9KBZBNFiItUlzQtHTWXr9yqM
z2mvxe+StTfzwoi9XsFOvsYy89Hm8X8wdl5LciNZtv2Va/WOHgDuUGbT/ZChdUQqMvkCoyporfH1
s4DgdJNZY6z7AstgMhUCgB8/Z++1v3dVjzgoYLuuxkFB6yplm6QARl6hph54NqXDOQLdggvIw1XV
GGhT6R3OEdIjfDGUqnufyJktRvnq5psc9Ar8m8xAjESk2xypLD6LMv1Sld1HoMwTGLDSl33ZFXh3
meQ0evjSORqavpoct6Q2l45aNZtxyLTnWtHM9SRPXHlo2B+kYHEVuZ49xaH3xK6dzR9NnqPwVYBS
PPoeAiv39rCtYvYwwPgViIpns3uwCkI6tOkLmw6WWR7G6g7RPxa6HBNPHlUw78DTJDWQo8Gt1Qv9
5HHXtwbFSJZ2i4J98hTN3DJ9gBw4Nh496pziL7H1L3B/nYuBzNUhE+Hk+sM+IfxhW2hkNxuid1AC
e58y6f+pt6297m1oWVWMyM6bCO+pTn75HMgaRzKCuNyCelEUDdudpp1LlVqshNAEX2XyK23nnMlC
AEgdLCII3KYJAP7b194F5gPyIDv7BgMcYK5fBiLBhrU5Meh9GDj4DbTjfOhTUzsmjvo4xJb/xi8H
orzhqSq6F7fKzWUXwwKaA9aLrHUPWf2ZSJ6zjgJqS+hXsGGM43wGtkpJPiBXzUvkCGO11nNuzpVn
6eqXBnTJQhbWSRDTemYKhB5ery5MyO1l5xt75HTGQctHFNlmlV79Vkfj08gvVtZZFPbMYoZpoEdb
/ZsYem1Tt2q/bKGT3cbyK8TUI9dnQmhBOp503ctXToFYAJwgqLes8G9Jq34IsiCC7QLeyJ9EC+VU
OjPfg24JKfNkm+je1J4BZiXK52gsJuhkXtGHhD4ONqR4U3mERGF/LiYv9DgghY4UQhRpuTzovqq/
mBXM+QHN9XL0YS4aYqx2EM3Sa9UCjc5xFC9LK1TZ5LYGyn0Mg67sGK14XYQfoIjW88Pvv37J7K7+
9d+8/prlQ0mdVL97+a/N9+z8Ofle/ff0Vf/+X//69SVf9OObLj/Xn395MYVL1MOt+V4Oj9+rJq7n
H+d9z6b/+f/7yf/3ff4uz0P+/Z9/fM2atJ6+mxdk6R8/PrX79s8/NIuH93/9/P1/fHL6A/75xzkr
u8/DX77g++eq/ucfQvuHatrCtB1MZtzxJumn3ffpM/IfFrsWRyWCkgaurmrkU7K01P4//7C0f2h8
ASlhqs7ioDp8UZU106cM6x+O5diWJS3NQV9N0Pv//mLXezzw/URzIn68/jk7/d0SzoNXkPhtARQC
ImOqwnj3ELZbrXfilKun6+qvRC+7T1Iyl3ENy2JUUyhPXk2OTEJUa4cTAm05O2JUJT6yGFXs5eDa
G2lD0CqzqrpZpQaXzE9oAeoWmVtJ8gjHTlubSPCW5LfaD66NJNoNrPImczBsvVvkb3Gs2ku1ZOOq
GdUHrTI3syvPLnwYfSU6rmh2RimpDVsmTZExs422Y7wcduiZuw6BfU5NJwm4v5k91aOjpP3OM0Ja
+IUDVD0J3XFl1eJbVAbib4K7f13E7udPt6VqCOT/pqFO8cQ/lUB6odDrMS1E2rjJl6OL/mhIDbRx
yQDm2/n603X1f7xdvLk/x67++HGOSk67Y7ByineRpebYUZ3oPhzV3nDLFdu0r6TIQXSNpLF2hRwv
3XBJB8V8tpzgNkYkF7GDjzcsrsq6WtqFS++4wuketmF+jLLku00TejubqqzKfh474tDnV7rX7CjR
6TiwT7yOSTBcS0Z2q7iwmr8JsNX+8mcZKuHATEAwAXI7EGT761m0GoHmhSWYzKr2k0kus1jqOK0A
F+VVeylTWd76sgwvsP7pDlMSWpaXrG18Rke/QCDWmyOpZ6l4MQeTthBijYPWmjz2ppdjTNnPBhZU
w0QroYUXrSN23lNm0lVMLnuCA89SH7GAusxCAt+019jPPmKSl/sxAbMUBNrRZ7ryIMt6vNrT2LRL
i4bxJV9NmeWwb4jDVwGEqZWphLIPeEoGQXWIajXc2W1O1z+ht8qIgNiESt3WxEgE9B/9mB1lWN1s
V9uHQUb5GQCzm+30amMBuGU40hTCfwpshHdGBHRQky4o9XBMvhISsHHbvPkQi885gqITWJ/wmKlQ
Cc3wy0wYSUMNZqxtFmhmsdE2zvjYlx5BWYk8drmhPgEXOtoasYiTJ24+KA0U57Dj10NsmZoN5c4s
u0UaFadZvTZlZmHhoSxmXZQHDOH4b/M36Vf0JO30XDKpWXl+vu1JR13o0/vAmMjasX1uUYH3lzLr
yrPjOpNhavwTvke9IFPKXaJFL2+YT/HyliQ75iVygiI92fQ9Fjke01Oqwa+Im0eQPdZ2pEe5Kitl
XMIDTRA06coV4qtKamGhw7e39B11j7/LFBIzfn8bapp4dx8aqsX1ymMTKZVuce//esEydnf6dvDZ
xiupcWoKnFFu7VeHMDGzD8Cc9j5GLc2W+dv9jWZQq65dfexPBso1RGRSO8yHkejPgxYBBi7VYdg6
Q/nasBIf4yQI8cum8oW20FB/7ynbKABRoz9QQ1TrUCPCClOyiTovlgD1bcfCCqLYDGWh4tc0ktyD
5k5MR8x6l/ZrHlcajB9ToEQtbxo+02uld2TKMNZmw9oyeJ1eZhjGGJ/AaSXnoKHCKN3dOE4Tp8AL
nf18gbgq8ygX6dmblYzKMY+LbNs4drmFaSfg4BEpOrMjcHBqDEnGbuk4ON0aCwnjHL7OfNS382xl
Q7eAOxIBN5zf+wyR1tZoSmQrTHvEg57jEbT4jQi+9BnkS5WhIAdlhHwFO1fd9Jo4k2bmvfbI6jdR
lFsb1IH+K8+7s0eqMvGV0DCsDGaTbRPnK45MYJE357CEaNNVztIbpsCFEKs3v5UnGrF1fI+MOx3P
GsRSaFFDT5U03a15DepTo8n+DJAOSWcIQouYlCAPVr6rFecGzQqNIxTrQ2/sXKk+/c1lp09J6fdF
fSpDTIf5nslKQzPXklIzzWl5+Gm1UfwMdhtdZLQPJXV709ePce9kO9+EyNbk30l2SB4rxD/bRNAd
8YsWpwOk7ENF5hUqqLY8qF5gbWysWoHQE0S+VStItwps8iU4HFQtsO4fyimCtkAq4y+N0Hjt/QDC
uEEQQGG14gPb6C1MwjdCSbpzDQIN+WlQABGEQ5Tot3HAFBYB6tkW4dg+652QG0FXCFE6RAthMKLB
LJpezaYARjwyNnAaHSHJyGYzL7L6MXMjHN+WgQrGzL5mpZA7WdrapY/SjeOyWZuZOK7C1CfoU7kj
/sm4BUbzZ2Six+ujgj7IIFy56QLy5EyjpmKP+lvXHezKYPmr48dxeu5WiLXOUZbtLRvlFlvx7hxO
we+Mc+SuBRa1dhizM4TV4pf53/CZnPxiksxKgVJsemoGADkAb5k0yaZrq/KYLM2VjbDPXcsILzTA
0xd0GS/zwYbounLV8NFjp7LuIJLvQ4Lotn2I9jCmt/UwW9WRkxFF5WFaVBs/eIIRNPNP/NbcGB22
AfQ/6K5DIyVSEqu4PxaXMnf6jy0J24GTvxGNlr4qae09utFL2a4qBRd6BdBv3iTQas7+ph+EtP/9
9alLHdS4RlFpm5ZhvytPKuIyaM8TuAXObDNzGwxknEtDzbDp0Q06TcMhIXHptTBxHkrZ3maOBReq
h5iLNEK8quhUSdq7ZRFiv8j6OALOWJC3A5NSZpg6WzmcKuesT8t9yztxpaN5RsJibmBc8tCNME7x
l38vaCLuogIjo9G0Px7DZQWvn8k0UPUiVmnMaQkwLlq7eTRQZ5TGY0AJv7w/swUOurUx7QTxdXCR
a+6mgSC01GWRbFzDlfvS2rallW85lcQa9/nXujLl/v6wMHkqyKIeKhQnY7uNjPEIrnrL4l3utLql
lgjN4QHHDZOYWiY3eaO7f7/duqTLPuZ5wuY+q8RSVgpSazRkaDg94T6SEPcnyOLkKy02XJX+RMtd
DEEmXibO91pIdE5JjLxTCdvqFgE13YKeW1WI9Y/g7I9qSgankqd0UcPgyUr7aBVDsZ94ZMhuaCF3
NCXr6Tk71z2pmtysIqDHPvCYhwU4Tqt9DkNjkUgb+w41lYoRZ9kS0eI+aIOBrAoxaxt3w0dfV1YN
ws6TV5mEb9e5D4lUZTVPtFVWOOoKGgSt1sBI15pW4VHCxXuigQL3jnO9zew23feWaUPr6FUG9Lp+
nQ/CQ+NrT2bNf/+Tr5N2bbci2ta1L+7/zcYxuZYo9hchO6BlXLXfuef6k11IjfB3BMloU8ezZPBq
ES2yljmclaaeGvzCfTYMeB90D5DjFESWBHQgtWAgKJ4Wz05OdjVOBGrAccdgH88J5d8zcyKeQ6d5
0cqmpUNnn/cDbIiGP1oqqnfuCpMh44TLozcIlWEKhe9jFlBnEgnqcMQWhYnCjdBwZ++GvPuku290
JUIvNXUzbdG1x3xwY2BpkfYcBdaV8be5LRhlb4uuLLZuFny3kp4W8NAxv+7dlZbWAk493JSgJdOk
shLvQFPgz9Qz7LPoIQjFJC4d3AzpeytD4nLN4DDKT1MAydUd9OQ61MNnKChTT8RvNuXUbJkPYoCY
Tfl11YzupmLu2jV4ahdKWJPlFcQ1oqleIYIJe9KG28n7ooT9y8hU84vT2cwm1eHNtgD4pOQgeBAI
HuafNv/c+aCr/LFj5kHhsCd5PuY7xBvhjtgkeYYPnNAUN+XZxSrzoAAceTPJ1lqqHgBYr1W8PaE0
8pKZPvP3l6KGWWm2uP4fLJ2IVcFqVA9W/9HSm+8GX02Gk4O5rXf3mRLjNDRSxSEpM0W5W6HT1/v8
WDkEH/rKtCqYysYIAC9Nf1GLhPvJdbzPqhcFX5gAnNCed3vO7JfOxyebT70UxUGCBMDW2eAES6/q
qDdrtMN4lch0ymQfnhJoCscUOhVyeR03kwnre1WL2MTqDpFDJPaEc52q89Soq/VMp0AwY+3rBumV
lP6HyExRo0SJRGWbPPdmYnTL3phsiDFRFiqFQwVMYZvRc8K41Ta7xAktuSV/a2WlFp6yqs7pQ3VQ
HQYtRVYjyfOQwssL1EOQLnLjS8ANQ7GFdsLDKYO/I3kuE7s7itFdp3navYbIxlfq+JgwTEXWF1on
XRHWaf7IasmslTLcU2F/1NiOrWQo7GOom499Ug5P+LPMByUpkcsLPz38voa6dzR+qaEYVRiCyQU9
F1PXp67LzzVUVvtZ1rca8XR1ghoqs7xPbeKy94uwl2WlXqwLkTN1lx18mJCW3EFtu2MBkAJBItJ8
2SnNvjHT4ALPa6HWpPb4dbxyPROhLcDgD33PBrUb+waRaLPGMNajRuCgZYxkFM0oN3HtPNiBQwSO
NyRf6yTYm7mNF6gLwlXWhRvN12B3TbRHTq243ZcjT1GCD8Y4irXpZMGWeiV7o/6D5Oi9idGJ+DUD
NPi1pnCd1j/qK7WtN21hO8eoiF6ALbgbI3fcQz+AGGGpQ1pfxDuhAnwAhyq6iOUGxVeDQR1uJbvr
BGnQwcVsBRgSbAgTF3D90Wgu2LFb5/kwChJgAGowfEAGYTPcDsWGpIzVmDbjyVI/z9dt5bcQDS0P
l4h7UVAwoeBo/GeYMVdXGaHITO/FSAvtxeuTVcaiGiNr8CPD/c4A5UWLQxUsM3QoV8WBp4x1+8JM
JUC5zqgT+QgSDgZxvA1N/fW+YNIhKRf9RL4a8Pcc214cKttOPvV0jRZ24ThrDR75UUKjX8hEw6HA
hfugO5546cPnoXS7s4FdQRBxgCqj0NdwIcN1r7rqQ1P1ypesN5dJQI4AzgZGpmbzWVCh3mQ0jhfT
shBH5qa2bTRy6hYAK0cu6S7eqHive2gEXSfM1/t9jPBgeErgRYVo4ojUbLSdgpwVlX6j7+qOjDfP
QM3hm/2lDW2ew1PhzCNkVdiY6RGugYLAMPdS6iohgHBWH7w4uGiyJu5Thz9pJaA/PTmecF+5KwJx
BvKHSaZZFg4EKaUctSN14zc97JPn2Msy4qiYeGcJuml+yY/k1cQH9C/xYf4BbtCmW6R/GbPYPjrk
MV2HggZgnVf9cyy9Yz3ZI6MItV1gV+JgB+FrkXjiHAvnw3x251e8CfDNMnlwRjAlpEVHxOiSD+Qp
VQ7uIWl2ShgQnyKd4M3rgk9W1lBI2cqr2SnuetCJwSsMYnhpw8jF4BWv0A/GVW4xbV5QsB9S16Ne
bNRjPfVuAsQYC5Msyw1bHXcHxYMOemOobzw+PlZ2YN1AwDxUhl4ftaarTvKalKDZs9HQ1o4xhUDR
6PmWWQNLcdOMb0yJ0VZ2D40J062yqXZqWbSHEUP5CmZA667z0hyOvSXENdNKaqCcVPb5JYiZcNEO
Qbopg2SfZcL8FhFYa2lj8yqs3FwNat1j4LXYcts9EhELRCzCVgFkPq3W9zINKAR07oXf5qhRK684
KM3/fjT/mxXm3qLVGvZuIkGgTrozAjoTFl/ha83j/TMGnJ/tXBEkIwPpBFuDv5S1xrY2alFDZ4Cy
MJPB/zoZU8unmlo+FXPYH0/OMFDgTjH2nmpRvXRvdYC7wTVw5mZgo+faN83L6JhYfnScPyoL3HxK
RMRFpcKA0Jux2gjLyz+4nF8UOuS6DhwXQFVYe8lgJK5nOhG1YTzidqaLy8L/oJHc2zWIAh7EJ4+E
wUPjl3vkwxYAz6YrFtgxxAvh65T6RqZu5gFISIVGD9tXSWFGWK/jc0RWFojiAUWy3LpJf69oZF6Y
JBba6VeyfndG0iarmUc9d7YoLoENzovvCKN3UXfCO3RN+simtj8VSUMEnC73jm5rZysCC69HwwL8
80humqbu4KDFPzozxsAFiUUMl2fg0ZiYnvUCqeRcW5t2bi89iBEP85Qy6/qPcyn5+5VQTj2qdwsh
+mxb8Kgw6CjIqdnwUzMh6ocmQwRJtgojZSRKTnEzPKTpcBrEB2Suu34iU/SFj1kC0hjEYt4dvQsP
6VhWR3nqciy7rcENMLofLQM2EwVGvZte2XPChEdA6KgSMURfMKa2izHm2TwXsrLJaGM1bApzUNbU
D02ylzq4MtXtwQxY/pdxiB8JpuOiR/KttHa977JxCj013aPneCXb9ez2+/NhaH89HzYcDku1yKwX
zF9+PR+UAJAOMNKuKO2QUDbMzub12UPW3FhB8aZoPtomVVX20sTn4IRRu2LLzmrSI2/SrCK+BKkX
X8T0EU9AViME7fQ2eTn/m5Z7DRoz6AnFRLWbF0ZEKWQJp+UhEX9GPIwf7MqPTj6o12XYB7hXfRxR
nobac27LA31mKze3o7BKNThh9JidlxOuy6yPUbNNN3FS4QTuRI5HqGIbESheuuo6Azub4m2bUgMz
N6BhDPQohciSJfedzO9P53z5/Hp5mZruGOjSpaDOen95xTE52aFrd9yzkq5gafvtro44s03jOLvU
Nr/QPYTD0gzarm4IMyg7IENOpi5I3oSLB4EP063s6IkGwaETw3cjp38IApgGsmEsTNpZkAhDH9Es
zsVtl5tPHeNXeIph/WwiWYyYYTn81bHVtQcrSJbN1P6EgYoMOUy9BryL2x6J5GiPReGqW6kFxj5v
xgYwdA/AWh2liWM11y/JkGxSbvxjrBvW33RNMDT/5cIzKZxUGiYa/g7NftfVMw0tMxWp0qFpcpZl
kN4IbJvPXgzlW0MhSl4CB9WKjYtw9I9aR98hUN/8Vst8nN2WuVXd4MmOM2Dl1XTL2qg7QgfLmq4C
xkxBxwO5wdYkLX9XmRaZO3lz87X6aaZIR5NEsonldp5mkAlp4vfBtQ9MKH1MwXk7xANt5zZy2SRI
vZTsVsVVjiDKQj4ROzaeMES8njpi0QoZoevKeOvMCs5JQSLQDDmXUb9ozEF9zBK/Is6m3Ms2HK5S
z41lm3RyPx8q3yAfHfWZaxTDLqnyfqEU6KFIhxAEhGQEConuhHwfJNvQpctScb5C0+3Oelfm1zIP
4Xyb3+5P6KAn1FC0zWPJ5gZlawPyK7ah28YbrNshEsddb5fOsTI8bTnmaDLP9OZxm0ydj7l08NDk
NgOamXoAcQ57kYvAcXrQwu7ZHQkj1AAr39MTIhwq9x+bWbV17BuP6N752gzwwWExyZGJEJcY2lb0
YjMbsF02CS72WKID9ORgEsV7sJGMrRzLQCvAara7b3dLYgjvpxAL9UNQK+YRB61AuO2rD2C5ExRT
ongqWjXamqVZbMm7j7apSHXMigjARx1Uv6tj5Osa1ntgJ7QoHdbtZVBlwRIinx+I/KcVPq3cRZRr
+pm/1SD7Ucd2NLUqIIMwEQgfedYQHdVJ5KKuXm9gk2nrtIto7Vn2R9/Q0Yd7EGQoGegUsRDPLwuZ
f/v988WcHsfvni+gQBmDMgcHHPp+cj0Uw9AOLTmZltrcvMZq6qNppaQWm+p6Hq2gTZ0wViAO5pc+
cvVFL2JvmeX2tMHLTfNYDR1NsWmegWKZysJrlHNaCpyOlggvduQ1i0yrNxI9Eig7laB7h655NqTq
dqZdd7Sb6UH5rGaEtuVJsBNJim+DWpQ01hgaL7rgqDRP0RQeUZXs9E0CmRFcw6iYGw8C3foWvlGK
4Pt+ebdY/peKrQ+oU2R1dfLxNNf3EIgPmG6J7nZ09OFl8jqzJDtnwq6o4oXpEvBcRbOPUKTsD9o+
aNlO6aFNq6mYxHh4DcCB5m+FAuQInBli9Ha81jqC9N+/N+J9aeEIoWnTgEy3DVjfc+nxU2nhtWI0
rQZS4Bjq2QSrNra9SZPf9BIIYZl7bZHNtnVQbMxIqZhhWowa3bi6kB6wdmunRszLZiZESYObyfX2
yrQ/Uos4PWpuVp1c7OrnqErOTFv2QRyKozkgXBGtY56VdKJOVhd7wjBgp9gVpOT9zQDwL7UCfyCt
bocZjM2elH7Cr7VCVCgGDeCKC4qCcTVv71mY1YdK3XmWn1+o4FI8MiK/dAYumzAsX7oQM7OOHN9f
QDllHhexo+lnO6nKBiPVMYt6HUjuwGv3MzUfF1y/jARcAwdv1WpShGxVxew+BmT20ZgaV6htS6JZ
DcZaViCP43TQcuapWA1aRm9sCpIaX9c0gx17fJromJ/mIQE54/uhaGGhWcq/h5S1JnaDGbcLTxXs
DCUy9Lh70giBWBhqW96KgIbd7y8V81cZJIoG+p+OiQhFR82gG/ZUlf10qQhgCYnoRwRO86jJz6do
5play3TgcZgOCiEVD6XXIJqdXjZhRRCV/tqNu3lOrk2c+byLImhc9YkpT/qQVlz0leqf50PnlHLT
+GqylEIpjsAbaP0nlrPqPGme7gfD4YKETbOkBeXe7mVU3rrjbp7wWAaBpCXDhLVWkYFQ6bI7mBGo
migQYLmKMHiI1aH8FKnFKQvIWMlkdS77NP+gkV2jjsmrOV7hpHXXBjj0wlUZTI2TyUrBBAwH3SmP
fdbJgw4Kkx25DjAn6JMrCA74SWOZb+e5UWAoawzh8jhEYJxqbLRXo6m2Gt6Z378puv6Xh6uGaEnn
oaqaukMBN71rP70raUZKgpVNSQmR/DrrL0ybkEUAtOnay1Vj22mTN2howis7q8s8jBk06vUfTTXS
Ae+qCepee8tPOf5noEA+pNwkDqYDbLPiZQTtaGvq8yzYgJxL4iD2yHRCdPGEqB/ZTgeb+9ZbCMpE
Z1IPiRjyWegYnF+aasIB71KEySGN0b8GKIFIfGKIaCLGXiY9KWX09QgaGkIaUixOdaIw002RVWOj
G9ZcGkyYlZHJqQMpYHBubaWLlzgpsToi/snfrFw3mS4DuIK3KV7qyA9OaXyicUxGvCLrI1p/0q1H
8xxC+fR8O/4Kif9p7CFx33/1zABUNUmV7q2XeXTQVwVGuR5use+8jr2VL+6FvQKKcLqDy/3QGf5e
Ufx1jihxbv5UJvM0C97AChnMjwbSEGMEnlvx+dSUt2i8rysj17cyBy8eBuSvaYHKGple9SQSH0DI
nfF+WXI3GoG3m2f1QxyTtRKOj0Ef9I+i9LdW7fun+VAk3fauAZi+1/wtFDB1q4SOyjYq0zNPp2+m
beB8FqN1VlqhmpuwRwmpyjHfeK2lntSUyFck6s8shDhlydtb2nNjRSXBuTeg7Q0R9WKnofuZnlaN
j8o71ZJ9HY2oa4yYvnTmeIdC7/o1LkdAaAQjXpShRUobvM4jTYQO8DbmhoE/jPbiP4D42DaWyAB0
DNjIJpgE6yzYIPFm/rkpi4CNKvjCVdaDNvVCoCGRa37Txu6L2sEIqtuGSRbwRkMd9GseOuY6Ctx8
E8GbwpFkeM9JF3TI9pWRUDDdprE7jQ0tsPGRPZ5LxltM+uSwnWfe0gR5EzvFKx2Lyz3apWRoEijd
7X4fdRIXftiBiOlCf+X2lrUWY0lgd9BZ9G9x2dw7wvNF5MF83VCWU6+rRfeNAtleD4qRgAlmTC8g
TaNNRtaB9gbwCoghy0Soo7CMsN8pSsiSY7cVISGcPnfbai6wNRVSYBaRDS2smPmIkfrLaig/tDl2
em26A4jueW2swT7rRi1eQMO9Rlre8LtOqjRS0dOF1Y3aYT6o0tYO5LBmf6Mgl++XDkNjqy6YNDM5
d4TtvOvkS53ivJS9CwVJA0oismxtkaa8np8kCkT5+8v5pFo6+gwC2eaMCqXvrHWMHcm1rRz72RRe
0XN2qgf2GQGB1lFwrBKSdBswo7mTY9abY8FJjMe7p8T5sp5SwlHjscWoC2XpmV+KNA5OmounI7NW
quUNn5p+PLA+i8tQ+Pu8L+tHu41f2jyqj8LCcVlWnYNtLlbTtTuA01No1K7BmxQ0Tn06xVPjzx0b
7W+MB9J4Vzg7GlNF9pnWNKhnXP+u72PoWhoxAoPZTRz80kpraz8fjH9/NL+UdNXThzpLMPn18uq2
breZd4gMoUmQZNS/RgSFFkaNn+81LYmnk1UWOUqoxAePM7ob1fQCzaM7zP2zuzxsPAUdbI37dsl3
U/WxTWKIKujBVz/2ULrIty3VybqvsDCWQ7M0ZDIBZC3yPzT5knr7ZGonT9JmP0YDNBbWB+GSf/P7
hdD8y7lCY2kKdheTUUMY7wtZy6nxkqFbwqi5Y+/W7h3tW1r6MY77tiVhXK1w6JpGhaiOZlCfyEl7
oWzv96c0SK+GL3YVZv993u620OH20q6clVBDDYN485RoaXqEO5hd6m7YORERNK2Klcybo+Oi+gKI
GubMJJ7Q23x1nwd2zSg2ZZN7x/vqkg/qXR41b171Gs9UByyLdy98Y4BAEF2RZkc8bB/aEK27oA/7
0JY9Mr7pUJUZuapp/w2xIMnFen3QmqJGSpHW4QpSuVzw+BjP8diP50CIjVmLjICJ4rG0yXEHCEeb
mX1iQ+qKK86GJ10IZ4i4fv9eWH95LyQ3O61TRLZ4jtho/VqTeFllO+SfQLeK0RVxt27aamxfNMVT
Hg1PXTD+Amquw1WYFZVhOXY71O2s2f5COGryzH6YXAuTyNQRSraioSetNefklnLZTsE3SVnX+/mj
+SBLV9u0TZgs7HRCjLpjcpoPuen8+Cgw2d6o0ag9e+EmjP1dCKzlaNSZ3HmtQ2ZHDzFAS5pmZ1o+
doiWKmR0AhsHlK0uKrZOd6VcrfonnE4eireSYBTdgSAj/ddZsjm3n5UIQuj46LVMR9gMsKdLe+6B
ioUZeiSwteBzlPc8Yu2yLDAgTHK1toc8RgZkuDK8oIf/1aHvNwgwjiuSA8BbkMdnEySS4fW5ZM1w
Y7bs7AM3yv/unZvemZ+36o5ADI5ggQe94Jk9y9p+qiZHR29HsqbdBXwViVmRIbLC84OJJR+B/VSX
JjPbxVxn4nVH3ulc47ZFINj75bLUdXdSKLSb0c8xvU8vMwDf0P0nftaUu6eY/bAZJQq++aVT0ksu
8gJU7YAIldqCCIc5uLCX+p9BU1QHJaalY6GvJAiVTgzbZmcz92P1MUeEK5AY3Mcn2WZWFHWKOJR9
OS78wnwx6CE+dGFn3XyF3bf0fOQE01NgPkTe5/td6fCEMjIcGoRxbyx12uV1RfBB0/piy4qhjZi+
N/O6oWRf/WhUN6WhTMksrJcpQhN4TalmLrSIVlM1LTjNdGDUWxzml/NHQ3X9/X0m34u4UBmyONi2
rkoHW8D7+8yvXVBjMiDHOCP6MZiePOlokgMwb3MdsKsbhuFfMbY2ZALKYl/birGz9SmGsPVXYQnJ
kvRqbU/Ts9l7UJhAgjbCsl7QkxeMSDA7O3GnvPQoiQ8R2bhvNUtqFurBKaAdzC5DrudgF8tv64km
Aj+s9nzKdt87KTl0OCMyrV2U87TNhh7f4JQJouPFXeiaDbfL6uIr2dzfeiGZj3YIoQr3WQ3oEOkD
nrn5JV0D/W8KEuMvbgoqEmYp7JgEFzmOtncjBJsZbcpO0lqGZL/gz0PygIdCXVl97ZO4bRQnSLWN
zaUDUYDYTDgi2wT77NmE3lYFAUKX6eqGNRdTC4sQQIpNyeZmtfnQVdiRgFQaO6Z++OmnYb/uuN/v
7fVQgdGrSXLWLFNqTx4UbNAyqFlHNbuoeuZcE5kckYbotC972n5AxorS+tQzeNtlATyAwfcK+gNV
Rf4p2egAdEm3qy1j74ncuNdUeOoOqjK617mkml7hFXGuOt4zv42uhpJXhJebj+GEMp8PWGq/hWkL
p9aSCJG0QX2bq1bhsxUmFObUZ8gZ5758z+5jOf/58xmZD77dXpIAObndFHiNedJ+asyPqdHmB82E
xjOfYW06zdgHvX1XEqIrio8Fyv2bmcflJktiY+tgpHoao09R5l852erjfEgMMo1clsNNmxVs3thh
qU0ZXIidvxFiqh96u2GPOwD1eGDrRd4pFj12jfJLkwPtbUOETYxvHRzT6rCPUgNVsJE9ObCzSbAD
y1w6sXeY/02r4mDPdmoEz8VnGzS12LfJI1ay8DVtivI8Ysoz92oeEp1ox4gDgwJOvaIppCngjPmP
yO7eJUEg0qybBOxRbZcrHQfY5S6nHfM9F9d5rtPaImguInPOqoME1wIrHjlptesacBTeWCjXeah4
37Bj0h0vhZUw6hNGcG1aMHDOmF26HJBOQ2wHPpzq4ndRe5lb4EFC0hroIvCH5KxjMBb+1Qn8H4cI
MwO5DcERqBnD1DCCWNon1a3IMAvQWXuYrx/fjajrDDvbzgX7aPufS0U5dWHiPLKCwwGqSWmZw18b
2sqewyA7b/AGKsx7JoGct67+h7AzW24b2bbtFyECiS6BV/Y9RYmybL8gLNlC3/f4+jsA+uza23Wj
6oUlUWVbJIHMlWvNOSbxS0+K+DJv+DXaaFprHI1ZuKyjxVsPKP//vpqfI0qXFkog3h4/rHRgU0YK
7IWYQW9qGg4hOZHKAPY0GIXxHJsf8+hTdWHCZm34EfuOuxsdMN0Jd21uvdsuqSctBrirb01iza4K
W4hJJeEQFXxG09GTDTJzSB8C1D/pDHiRO1IHcjfKYHVb/sugv+XwK7uC6PEWDyI35FNoey9h6Euy
VzmHqkuSOUFdu+ZPmddyz177Tmhjz2pJuqPZJs2B9mjD3znJ753Y/5HnEAfDabzHpMWjQ979mlnM
Gq4M6N/pvQJ8xMar34I4I+8rGL5K7KL4Q4kOh8/SXso06i6uR5PfYjhDictT0/MGeVGbtKkhL1ud
uauBLK0GJvHEV2hPdd+jp/WUcgUKt0IhRs+7K/KBZvVEQVC6dP8o8KvcHzjUV+VtaIHAocbq13Fl
mvecSMvYpTvT1KWzeph0NadZSdne5imELrGXCtcJNiGh8YdI2IxqpzHM/FVq+9pBS7mVyRWgZVNb
wEJVO0SFO46Kti3xRq9HdezXrIhyWJZJ7L3aQJ3z7EOfPBme0/x+0IhCOzQwE2eZ+Py74sgQ2tBN
a0B5c4kbPamy2kRWdKULnPycvsjcnMT7pEPMFOL0Y7DrNus+qwnmrJv6iB7hhh/CvaUGZaoA97ns
ptzi0kmVW53D1uPPlIEK1DMAWmHHxKR5SputuIVyUD8BBman1E4IrfbhKNUTchkuVQsLlx2az3Od
M8oWpaNdFQtg7uOhczprP/1qbgKCO6pK//rXg29iZADPUm7m59pIbP0kO+m9Xu0sC60/LozhazxR
vvFLh9dSFID1rX7fFjK/DFbvMtRrqA++dUSnQ9wJosPgmcXBKQux1SLhPpn2ezhJeDxE3MXYfHl8
ZYlFMETJ3TBHdz0UIdP0siakNCUfZu5HzQ+NHLc5WRsaSXuPRiyHNMAasx9lnqPLyRwC/1unIalb
T6bJuzSlkDr+WG7RmPpLOG2M0kYbO6PDpxJbEiSL1QKz8AlJI7z5YIxY6Dst1q5AGhQMMaE/ZRLd
wq41nonaVQeBwU5TaCWWOahMVLIQNl1CMfkKcCgD61lO1XUdu7ZU0ksS4CJhfUJwlgaLSprDBc/i
uCp68nCyNnrJcPtvpCnR2wRILBduxdza5sC/GHMUMiYBuK+F3ngnpIXIpjtrng07m6wsc6CGaIl8
8K+btC+oBKarP9G7l5qTWnRWFU8/1CkuZGKMbr3OX2d7ZbAPwrI9GFl3n1vJGjlxx8f76ICSW4cA
pWFCtVA1G1s8gWWIt6hz/d2g5je0Y+XJLIjdcr278Z9s7YRrdvCq9qRNT7Ut5jdN99pNyUzOB1vz
/Bhgmk3PX/MfCWhXIJgYA2ydEkGbLAzMnMR+mJsEA3naZO9YMFAaWmrOEHxWM0QxEvGHIaiUEtjF
LLBKDNU5zOIuQQrlJs4rMkAebULPPCmKNzUr7OM8Ocub4tP/QbtL+a3Ebjzhsvka9TrIxQss8Oww
H2rnKYfuFYfAJhucplh2zobSxGPtlDuZ+u0qmXr1VeKGR9FTxgKSBcH2PscIzg9S1e8Pn4gf0sie
PHeGwBSKG8g8Ab8NnMD7FtQdoQThRMGjD78LnSi96UH5VRE1TevEt47J6DFm7AL1XxoaQv2bc01z
HEdKfWqYqbSC/hAb1AOZ3UhOaAlipIQkhH9l7kFGU9A0wIlxTWefsBx6+8S+6S78ppDsmcd5ZO7n
QdfItgEj5RNxEN528sRHmzKgQoogG56shpayP3rbMjVD1ECkxzMKxDRs3OMkUY+zCZPMt3HLFUkp
X8JNjfAmwGanexAFeM9n84ydjfZRIxiEnbx6i+zsgEvrNFcO8VC/FJ57Qbqpb3QuZU5ljfE06+sa
EgRPo2sepTlCSUTwgbndxEPJPmNMXVmdCdfWi/oSj+LUrEfGTGmHJodufsu8g3vX9eNko0FX2YM9
gks4fYoVx+/Z0KfKE0+E11zYYGes4vbXya/s8RDF7lth6fCTp75LafjZQalONnzbRTP61iuaje5Y
SQ0Lp5cEjOdpicsJSjyovXJSaqkwxlYdiEY079YAavJtYxXPiou0sKnj6B7QcV1o9F5/wNLbJ2p9
6Im2VeVo3DmrFZxuwv65Q6K6mr9Kbe1h3v8f7/5/e8btPxsxONBQ9FikEtAIttD3/G8jRjLRLxMF
B8dDaFsFBSkDk/HRFbd8MMIvQaSbewqOcO0HSnnjfEgd7WCRMAjo2vZ6KR7joDFRM35LrGLzc1aE
Ynd+780YQQGHxRbxeVbS88b+l5dFdMxC3XnX1NKmxSraDVo9ZUWJ1ZBwGrL0d0lyUiJ3srUJhn1k
SXO4r65Wr25TFtETOlxEHs1w7Ozovx8UEqmBB+eSqAll3FMND2LV+l+pqrhgHmr7wPiwkuRXOdkp
6+lBmYjbvh9dB9YRdRpawFNfPEY4tkaDLoma7gXf6sIr6yMvPzgKbDnbISzXdhAok9XVvcmBAxi+
t5rPtGrOjHaOcylPT3pKXUrErizrfc1wlH1bL5+qcdiMBHyv4FyiCctkBrBqrG9qmtrbuoYU88/t
gL+PAnU+ZFAtCDJhUjCq/d9P2/EsKLeGxf40lMMCaElk5CZhX6nx0g5xeaQ9GZ0fHjzROFfGhJ8J
OQynsDTbe0rrZ+XmPrhwDjLA9sNLCoWHzk8TyEWl5fW5VtMVl5S1lgHWXh0ILPmHX31gZkKDND0P
GAbTMdZZo33/l9f2p3ufLrgBnEG3hIPKU5t96f/VmCKjB2lqATl+dnl2ckSnMBXWA1ZePNTUxL/G
4Jk2hfFJA/pLT8Hsh4DJqpzzZah3J9Pun3Q0ZYjEn9F2oTWv9J1VRB3kSdkfamt8h/2unlDxYFam
KFogrEr/pb9m/zkI4UjvcE/id3JMemP2H25kQ0MsJ3LN32hGQ8ico2bukpXHYtUbB5KIMP7banQM
hoQujoR4d+a9L1p/6+SWvnEEeY6zM05rUParCLXvjg5TsIjyZ3pVzj105VcrV93z/LPUH0gmG7ax
KvZOMNbfK3Siy6HIkmMvAXrmtRYt5zMFePmdx0xwDfSS3XxyvHSAi5d/6T1ChQABtwLL9rBsZoVh
vTRacrKH1j9ERtT87sP5xNlcoiFn6asaZTuX4IPKGCHywpudqg1B2VPT86EXNtqWWd+I988gAvEs
ZUTChADKaebm0RVBu0/DsNt2rkoFah1IMfspOsM56nYGJBnDkxlcdPeJplOw0zJ4VOaobkzK7G94
1s3JIoPt7DV5mUsI5rPt02DigAuRE8+TSCH8dJsbGUdu1fv854tW/qlTZT+RUOYAbzGgBz3xxw0Z
mX1eZ50Sbh7jRxlH6hXtfroIe6RPFam8WBD/7wFk/grBDQCczj2ZrSHvxEZzDkKJsoIcLr8aFF8g
0HU6lGk95JDMXvuWKCiVELRjZ9DfmD+eNsTMAGAu3c2MJc2yQ/psMf3XibvU8Z4ehrKkMvadM/3w
fkde3GW+T+b9vgBkTIdK7DXfIDM013q5chNuby+I5F7LiRFVop2hetm1jVpYgXk1brs0xlKpleNG
6S06T0GjHcp45UzfhA1APIRwxiTYOHtkb5/mQrhzc7zpUD5XssNGXyfy9OiGZ7YwNqoqSrZz7QOS
JyBdlP/LUnMNZAtVEl3++XMS/5/bklKLPZLVk3Yqatj/XTltva3xP1k5WN1JxB7Svd346oeeq9nW
KdACiMa6ObEePjrfXo/JRAqKEAraip00t429Xkp1k+sCAyh98IfSyC6gS8wUIJWRx2Z2aRZ2we03
/zuF0mFIl43NZVsG0FBg92ahc8N7x2Y2PQz4RjMyU+rMyS9qpQ1nYt53zDcWCDzJruVaKvoJ8jub
QP+jh5yHS7lb7SopHR44q8YjokZcJj3b89SpBGjb0Rn3rYecS7UzEPnkbhE5tFG6vIeyWLX3qBk9
WjNI/tvSGTfMc7TVo1mKePKcjYFxTPIAgeLzozvlKWwxqS2bJ8REGXB4hCZOMgJOnqaqveSzVGOg
F00/FRqzYw7bd7abh9lasSrwbZ2pb/tzM5a7uYrLsIE+PRom5oiIcj5vIugh2KmEnVT12PxU+3fX
Hokm1Vunwh/MsHPPp475zQjM5Cw43iZlI2+uwhUfRMZbIZKtRfbkGWWka4QThoZoowzTuttVyrYn
g5Iglo5lJK/Er0d5YX3zsYycCULhGukM7bfBoQwReD2sDXUZLOeuTzmZYgfFfbw8et/9HpPhZzyU
BQCPT3TWxbEeNHUHCM0742vVHyIvf6gqKt1R7Ew3BDuX6o8qTFFymGrC7DkoEsvmO+Cl0B9hm5kf
ZuHOXJ91Mm+B+E3jPkmH9JBzyFLtYFM3Js7GqrxkNDdnd5JwiCIoOgdXCVFTPemQl7mDkosY2lca
2JtgX+w4MPMejCbNHHocP5iB18sO3dOyDLtk/+jHFcoPv+jppk1eW47tPQBZpA5OAum157y39Bgq
r4cg2nrgU04orLWtGKuGeKJ/OTrNhc5/T7Gk1ATEOphNOqJG5sJ/3M5JicSFtiwxSkyKd0UDgaHo
/ZfWeIUxgm6rIHmmQvIOCqTJX0k8I0Cpc+UboM6rMyBeJoPwGE4PTVgLOkvPiTYq2yIIEVRQcy7D
5KG/CKNBHilhoQ9Ia3CW3qmnAXhU7ZZ2autjq+AAqm+byTWS1hx8vVIGvzfKxtMqnPC0sQDMMkKK
PTTNvSqmOGGHvmM8aLu5pqp666qnuGLynHFjZQ/WhdDk3l6FbrHJatU94gvlRpt/4pJRMWGTMYIG
45e6pT1gp8xHdiUo9Y1Qql/J5E6d5TXzV3pGypIWAxcr7Ob9X1bWWdv750ehM7O1p5miIdQ/RYPo
EDNVM0gF7Wxt4WStf3Fb07/Y04PUvWuaWtp+ft7Xw+ASQ/Ihv4EOLAf5CJdxnO2HUURH4pei3QzK
wV//6SNO38GlJ+dFJRZ+LgXLgSw8aUXs7mkceax4nroeInFz+yJZEBJof59Pj5Xx/eFaoplLyy8R
KEwyfEmI0s2NmnSfba0mR5uV/KJ7OFkc+LhqBM/Gb0v7i+aDeEUu2AhIcZ5JIKQXKce5FzzS5Scd
RF4sn+xpHCWrSNFRtY6Dsn2I09iWGeJ+bcsGLrVwXZpDeXYwKJP8Nt45ddOKXWpZq1G3yf/52Zrd
cHIA9ehN3F7mfeTRqUnqb+kI3y+Zz/65af2af4i0stvMza75IezTZD+f0JtkIBDUVKu1Y9WTLB3m
Pf1P/yWNEqSRSk/rQ6OX4eM7fgjJrMTa2IGbrQeXtllqgEtE6xmtSLJNQDRN0nTZ0V3gGOOsRe1W
B08YzFyrpKAZqrGr6FFIlYtFm4wlRma51QDT5tiRcDQm0m9Yz3hDf6i9RQGbYZeFWbcWWbepKsIg
5m6QCN1y81h1HbvdObkItz4E/hfIsOmiavptWzJARILgHVh1AJSxOp0eaKQp4g6sOj7LyZ2I8kB8
fZQXFenZq7Ef+jUg/OI6SNkdwqIin32SAmk9Nu9Z30pEyTNm/nhvKL0BKy0SCz2olI8465dlyViZ
Q1bGryPgfUdlt8GR9fMxEVIZ46z/+UbS/oCQQji0yeKRLGiaapP/+id4q2ljFzpOPWx8F0b91LEg
syclhmv096mvf8W1be3deATGE8MLUYIQFLTyewDochQVpp3szYm/hjGwP7c6NxpWH+uH9ukm0QqQ
mfE5ZuJcqlnwfeQSXYxtdDQzJ9yj/EOYIug++q00cAkm7iVMYH0juDG387fEYIJAsRAuAEVVT0bt
dYfHtYoyoIehO5kA8wz0fFSaDgaXJIT/E8eruQlM0GqyfzTjK9/utyNyvU3WNKSzVLA3XM8Tz2Ze
N2x+qXoUuoSC6ofruqj9Y+v1/NV2ZDE901fT3Jlpyr6pgupJ6BWXs9purQrPWz51yI2uexdxVD+p
Tol1bsrlnIYvam9iyjDVuzUm7Z3+TrgUmFewQVnNvWjgdIRq2lz8Cf44RsyEmdHRx2i2MyVJaVH/
RQVl63y3tRGDyL9KDzU1H2M+JbJYZaaGBHIK72BM86O8RLqVMB8nNoq5mzYO9pPktssTI6NsZ6Wm
g+Cf56/Qr+Wb2pcDGxHy7seNUSMTmXWYZVzyDmsqc52e3ooU0QujvHBhj8YnuPACFA0BFHTXsvXI
Vkclr4BmKbUnDLvrUIOy5jupdXaDHxXqjXvKEb+RPfk3EZDEuB2+E4BaL4dUCxbzEbT1OEc1ZeZw
+44mbyNDudkZEOQM0R6fvdXSLQm62N60vSMX849VB07O43c3LdB2jds8CYWjiTEpf4wwfWIAegoD
EpGaNM9+1x5VpEP4NSbweOVTdtT6qRlDDC86Arz53REd2Ugg5gqk/QA7ZZyx288+YCMk5qJz63Tf
jVZ3s/Ua8DORpD9D6mBOleu4aWH8l260ZpMgzVp6xi5sB3l4FLVxn9gnWhPhL8/I37Uciql19hLH
J8vUy7XT3EXuMaO6diJOs5ZVE0a5aouhfUhbcaa0JJ0He0W628BrznMTii1dOTclRq/KPM6QkTgY
jFOeR+ewbjFFT2cRMyj3Zk1kwOBz14Z6+4QLvd6GLXJ0ltLfD7TX0DCNtjf58jA1cxVXyyZk5lpU
yNBDEA3uLOKtdP+m0vs/yiHYJ0hSj6bfKavC6p8fy57Ra9cxM+LDLBFLfEC7/7yU/U16ATQQbQfC
Cw5bltT/bFMJTnuZK0CY5mYn9/N896GR6EcjA6xfTunF00Q4HMxVaLgA2+ZlbVBOZFHjoB4N96hB
czxSY6kJ8//5mYpw76MX7VXqwRfVIL4X7/emMRzeEuzQMwYvIgYAueOQhawuDPP9CSP9KNZstQj3
dPh2ANw7wB1dF12ynMh2qC75Vm1Cc+0QZrTo0OCTf6uXJ1QizfkhiPDLhUgEOTOuQdQ6vKKUqLLv
vU5mNRy47l/UK+JPzb+DHhT+IisybmB8VX9MBhxSRUwzAJg219qm7ODQNmp2QfULCjBO3S91R/yw
ywV0Jd6uWxcqhE6vrwD4J6pEnkPabFnbBOOqWrGzlYImcFWIs3AIXLD13T9/4tqfbejp97UlBD4m
PZg9//x9yxD02NhzZkhSbpegpp5Fzdf1mnKZv+m7xLpCVGZilsK5rIthrVY2/Z8ANjMJWPArEn2b
OW6EDt4n/nR6sFU9PvggJubVzwxgirstsGIlSK1NPAThERuP+Lce658tnemlOGzBeInotRp/Sq4c
V88lWKdqGUf6TfoNvIFpW9Fb7QcQ7Ksd5AfXnZADBDsuIqF2r57gVoQwn3zgcIIglryPAG9WTUON
G0aO2Ic1Xqi5dlcsgQrJ/bfG8ORz+pvPi7vN4kxk4iCRf3euaslgdRGqtOWjFUW8AgfB3iMQ3iUe
EGjvQtPG4M23wl0CSPOiFT7HZ6/nooqd15BYFLMOXpKooES2A3zVBY54n9Tv3TyTCp2YeLEZZQig
8JuwvR37cnZJauc9N9PwZhhoJquxyu99w9rmZlG0r8zwl9q79S7C3r7pmuwjxcB1JQ7yQ5/4zvAO
uTb98GaW7WUMVP9dJga5AyQyAnS5S4S8IDaxFNWrio74Bom/fyOvWFn2vpa/0Xv3mI6x7JvlRF8E
skUOhZL4S9IUieYw4yMeDecJqLu/wJfMqbj9EUnVfEU/1D21Ur030ruJNstfcwOEeein9SF2JYcZ
mS+6IDGvsxDStFmjOidJ17rWvs5zL+Bq0dIusd+AOprpf8zhjSvmAzwsSHGtLCL3YKjtZyLR34BO
5y8wBJ+8osEZHmTMtCZoWtbhK4bDu4wRuK5LYnruiSmUY5GPpJug24ER7yZUQNnwXTEYzjiSi8oi
ZnQjCt8+pJpGEewQ4DwMUHhXDQJMtYf/YiQ1Nos6Nl96qfiMRJCRpRPpiziu/ImpEem9il9s7Qi5
t95KkkUdz7zjPzRJj3Sy765lv4yaVX3q2RX0lhhK+S54ZUsy36aQg6DYMc6qIACjhyVugO7BoNlP
bJn0vuL0aSYXpAaWbwogGDwa7a+MfF4oKQi4dkWEb5qT97ogjgDCq1SvPSdMeBL+opjcEnmQ9Cdz
ZM/tjY9i5MInxo3B8cSKU/kUAJID+RnrBkJJBeUCK5+Vy4sApIHVWK0Os5Bp/pY3+RgrMTL+6S2f
n+pqdyVrJTg4sihe0qC6z4I2icN/lVcpxh3SCpehkCQI9YPYCY0A1rnDVYY2eR2x/cuZNql5X5of
0Ov+QOFy7LS2whCoQr2IuYEyCXsqFdFZBjWvWk5NwIzw3/nTt3JCE1LqPeatFNx/PRAicGcLq1au
jUrr4RPGN2OfHJjsv3WIJYa4RwGRhjbIQaMb1kZMBrZjoG5JKcLXed2Fz3JwjmHU5W+BYmlrYFX2
1R9xu/lwYMJJFWQTeDi4beduvCowV5pVGG9KTmp5KvWrkWGARX3gnc26bLeGkYdQ40zlnW4rAI25
zx9qJQHJtnObu3mO3SOzJer9FMUjuTiJiRgxs66zj6tP9Cendo90pCnMCsd/8RW84XqTaUzSghe3
Zu8VfYc4wOIIOU0RLLX0rrPjncEFmF6ZDTtRgO7vG78gKMRMnohhD3dsCpjLO8CS1VBFVywPKI9G
gwxz2X1BoHidMb1FQgJ2NIw65SNyFRAY1sWUgKrrsWDwH3pTGFWefUnUnJCfqPgWFo2/ygqlQqKH
cMrnPP/bAQdXnzDc3A9PIYkU88QcrPZPJQr1Fxe0IjWYD3Nj2I+22XyYuvITkor8ilvLW+bsMUcA
ZskpRH+yjXvG+rCWo+coL7zj4NT3GaD/VyEU9zEcoKwBsdk20U18wwNEgGY9oZoQPlMCwUabBddE
8DjX+auI440pU53Eo3LYSI3LImmJn9iYUcEQ1Ota0PykR1NRr8k5HL6XeijWukEvuPEKOpV1p3xx
+WFXSeeQjg5SBFEIqmFdPRVu8fKAJIVo5/c444/DBPEcYoa/QWvVHMmU4FjbybcsjJpD0UT6otPr
5hXDyYdeEnkbB4TyPCA6yFERWJ0Z7nenwW4WDuBXmmYcR7y82qRe2t0Vg2sSO56y0NHQrQzCtX+C
/Sh2dWKPUDNilJsxstwm9MSyMkykhAB9NzMHnUugWUcqpLTZzBtx6xidyNd6mXzvDMVdqhwWzqVV
N9e+Jv8vl8lBjpW8q3nw2Q825NG+ydezqiS1wm7TklaxxMqtv+HFSUkdssXJpSCLVHOyxYSb2lNe
RTODbZBwfLTQTI5EMbO45iZo7V6zGUl7l7AS3k7psEwx+SzXQQk+lyCOX0YUobtJWbi8TIXRONEL
4al7u5kTgis5Z+tWXi3bxkFRJPjodOLHFEyPmm6Gt4RhSk57//igXmLP/6CTBoZ0+ns6PqIjfCcm
DE7tXVRvDFaOa++tSrN+2n371ocad05GmhRdmFvA8IIlAWlQQ0V+IJHJO3hd8vYgliCCorzmhDo3
7mJaXbp31gyP03GUfIxqA0fGYZ5uOC8Ps5pCxi7YsbQauzMOkvpSas5zO6U3Tv98wAFRKTQaMfOV
DfX0Mi8+kT548IeM5bzEdL74TGlWMVKkbF+o08dOM1UQg9l/cdXGuIcOEX5E7M5EUyWg41pDUyd1
aPBPGDCyaJOAcJqWVvJ7wGxcuw51H17ETYFIxrdJk4uze2rV9tG2vWUy5ic10/oNI9OPJMzht2vj
RcAi3LkgYyRD9b3Q/IUIS7k2aMmucntqyhIA7RHmxLEX6l/12UR04EelJOuyWEROaNBPUZlm2PWA
jH78NZJcW4wGNCoToXytks1dEhGWVrRlSL2hIvXhVffpqSAam1QhKdZDMlWhXTmlhgJ21PBdMTog
RakrhL/qQcWtvDaDpoziIzDP6NW2edOFO9XBn+FXPgDLzvO2hbA6sKbZMWR0UAd0XU1D2buWXOqG
+2Vsi26BVs5ZKD/LiPZAhKFm05PXDB/nR5xk17RLfilNg33ph2d5T2lA57/pp0ipg5LDSxmfC6X4
YSXKWc27X7lMqZejJyG9oyO3KFj2DYB5x+2OjeXfDXsw191Yv48RToNkpNDS6viepOPSJRoOaUne
LtJiAvglq6QCQML6dogdflLgM+b9traISU+K57+nLnNU1QRMw8gnbfCNZr1kO+guvcAPK0uE9mVM
LJ3108Vkv6wdFzrXpM60ibiXWhYzD4GfSyraZpAcqlLwTEZlHhK39FayJ33BNnQMPgYIkCRVX/xk
mTSGt9aAd22h+v3sK20PjhXVxWi2xP6NNzEyHLL8U9AP35S0QGnpbUMs7Oj8WwANpKVG9cjq2zz5
QOWVXv3St9m1RwyKQHrvtM4qrnOOgVkBeLQ5BdFw1wnO9VRxsCL5bdALUAW8ftfFxzNMR0cKNyzL
zi/srkvWKrxNDXtTqIMbL0khW9Txd0NVpk9ToWtcRQB0ecfcUYPMtix9TstFYezaLn3reZmD4pyk
WvwcEYc7iH0WsPnUdd76XwqRFRvDiHYj5LalPlQe7STJx4IwW42bblnLHHvAcMPw/hbq9aUIPftu
+smPkob+aqhB5DnMRhZ0mZk1tTcdXhvBFssw1nYV3no1S1fdpE+zkKuVOrl8jAM+dDsuGXcyPkmM
6JQ/6Ub+IkkjWzRsJ6Pv3InYLRf73kQhaBuXEL/cOak5eepxXALUQmYMgHZba4ZPhEU+DRbEDxuu
eW10xcrXyD9FYeYtyU1gue2cz7axEEo2XH2duLWp9hN4/lvcHBzzWUNNhFCGMjpHIL6MWiYTNG4X
kFIZe0BcqyY3Sn7u2kRbtHrZgwHFPaGpebQWAXiByqtPvqIM20xRv7fzlN9BtAhMj9UMFmx+KfSI
Wyn/QjbDjUjsD01MgcaiyhfhQLgZRgkWBcgWftYvCmqWvmlf88qLl6ZmvYehijhdPdLBIVLS0g9A
nroEhOiIsStseEOTPEHRn1+l0fD5DxguUZE8gYF+9hztG0D2aDGG5tkVnsulQBpCha7FbS5VjAQZ
LVewUSPC2yyGh53bH12pARhyenVDVtuwFt1IkHDbveLoVgH8BL8CX6HJai1E7u4Z+OxrrGAAyqKa
iU7+xSLLHRogHg4vshhqC8RJkLjy4dT1qr8ozYIcwCo8+fA1pmuhxCIo/UsyrFOEfzlxhgutiN5l
Eb61ebIhqRAEJDiYdZyR4RsP/q6x8rseBUhW+xfBy10PzUTcCxR00JjTFVXnBfskSpjKrizCT9N3
vgLGxCVbLjUGAysH8cYqJmgxsWAaZ2iKQCV+1syylx5ER+ZAhbN1wvyF/47baCS9kpbrfcTyEJs4
JGlZLkcfjDA8s1NiEjfdDpvCju1VTMVCFcG8y03G/Ui0rwuMjUN4drAzATRLd+mR206/8eIXtWNY
oZX+gdi2vWrGAwu6tBlkDqeWnK0lSdA592RxMU17neukaeIUwTfr56/ZSHR7QlqVR14JnK4PzSCf
1wxIL2BorBzER1GCnK1NGe5dYcplwzF+obuA84yCdpNemndFdSjHOUDtMjdepcpBJWdhyzAUUhPi
wcztEi7gQD+PevBmDUh+qEDTXWsFzbYpRL/CvOwfyjtB83fg6umrpQx3kqcB31tZsOwpiPTabLds
/HtTRB8VkYTneOh+4Yog+AobxDIQ/I9tYq4MBvhcKqm17kxyvBkbHrAO0DKu23GJxK4BEAWJiaMK
oYmoQW2fw4K0GBvxrk+B6wFSGxEgc0ld9hy9WBKAN/Dv50zQeTGJweKPPJQ2sYNiBHo2gVH+1TCK
T+EGCe6AGGdvg9aLj4rst1ouMrc1DgOfykINs10fKBKxslg6KESnUzs4GLVm9NvGBPY0hB+OrrFj
4AbYGzQneRDqlgFVfARTuHJEVO0SC4K5CyLQrqL8TAvzrIzqu6/ic4+zbEmr6NM0vY/RUZaD0WD9
UE+mkgCkIPai9l8J8MJK2z8nlXY3YgiYteFv4YMCstSSZ3TDMX1bFAudoe85nQ3LsIu1HxotWVsL
ldfOYhGGCn/QbDc9VBqOAstq4d6n5vdgqJO17yOK0iLvVvWG94a2j15IXrEz09G3suJ7wi+zcU39
HbX8uuTXZ2Bn5GRN4L/TBtpp/gn74btfg0GI+pfGxcjc5n2+SgeCxJP+K8fG7FSkPu88EjmG3Req
CrkaEvwPORHEiSEUItKCZqVHOSfh9Gs3pvZz27bhoRQGycat3y8NXs1Fmx4iANGrUeWuYHV0zk5u
+4e28Jk18t1I17ENg27f+KHcqVy2HsdvkLNUI1YqtJ3btTA5eU8dyQLEeWfNeCzdK0EQH+EbDAnw
ZFtW59S1wGKw1OM2VFeIcMAc5OK9DeyCTI54S/Abdr8GPFPjW99rM36vne7oqDlqBF9uUOprRfYx
hpEHK7OLFoYzefGUCVbJ4LmP1N3gdbuOpN1VbzQ70vfwjZichURiklGvVtW59Ku7mcNWRzAabNNU
0Tb69O04koaWVkvfzc1Xjn7ibNTkbQs9tF6beijOpc2saf5paVb0Azz0SZalma8RAS+c9nT94NlW
DwywNH9Ymnvw3Lb4ouBj3zFvCbYeASFfy1JZ0h02f9AMZlkjV+DkjKp/66l7FuX0g9T0PtM4GZ6N
CERcYKTRen5+bJ7oB/YoHBGEW3g+6cv2v2xk+sfOVWp6ZJaxNGOAS7GFbV4nx4UN0XX6VWhlNuR+
irzSyl8hIVdPVlF9AYTbvhHbl+4jh0m+P+btm2GX5GKwu+yz6adJVbyUnSKfmEMa96oiRmp6esS0
ctIke9b8h7CYNBjFqe3JdvfxLXX+rR2T8hKqygpdrn8Dvejf5ufH8IeijbRA//MM3NOrXTfRydHc
iM6ALVgG8gSXmi/Ewte98TY/WHX8ySysPzCZ/P2UphVXOfrj6fE/TM8HgK3sMZaXv55SyPYK6uyo
4DKgCm6+/T+2zmvJUWXbol9EBN68Ssj78l0vRFUbvM3Efv0dsPeJPnHivtACUeruEiSZa805Jt4f
Y02mTbnXCZQ/2NAt+OePEHjGKGd1r6FRUotvHfeDD6c6vnSuW2DHm7MfGLy+Cyc8Z2bevqkSrHzW
SRNFdzC9aUp1Wk5QhjZdy7za6EaqXPJaVfeBjpa/61RxjzplWit66HyWHim9jtPuxjJXWQXgDGv7
ybpMIKfeJWU8ZoEIuATCCGHS7PAy9d0hB3JHkceDjKwOcKK1eA/oBO/jJKstqxjJ+jErjlaRu2RK
pPLFE7ZxD9Vs1wYqvMJCQEMyxlPkeeono6FBva+xifh1tBfd0y/Lcb2kwjAlQ3Yqei1/8aRy46MF
i/QUY14gSIGu4unHlDQvogxjitDeNokMkhDjaeQmD9OvcOzMlVm5ErNzmW6QToJddntygNMOLQOz
fOIMETsq1G0SxkjKGLm8IOVXttCevKtrZeE2aZOe7i0tacitzSGl4Ho2CxAoST7Vv0Ri41kwlD+6
dK61qo9nqZJ0FvRUWmQWNNRuIG9mmvSercZufa1G2lIRZrNzPGgzcaNQllTb6lDTEDv0peWcs2gY
tqXmxg+LJNhVazf6bYi89hoabb0CWll8DJnjbsputHalrMqPVqufLV18Nm27r5xWe5lUCGFZPaZH
U8y/U1nguW6cfLu8G+fu1gRpQXkC3U7kda3vdpH3zCN+WIc0V94slebthA9uL0ZwQwFK653dUjVv
64pwxzJ4Z3VXO/K7EbUzD6HGKWYueUeNgphgfgPS860sNeuV9ZrlF+F01z0ybzqtc1+7tLnzvvad
Kn23Uuq4eTQUqY8UdIZN0Vjys9AIoJjPoBjmrFMM+pce5ic2qmnapm9BKPPHONoClxAtVJNCFzkK
LP0Iqkn1MHyUuMzvCqS5Sz4hzBaachepDCB0lW/mYBs3uR2TvIlYUybVfjKbF73PvfHaWmG2Jewd
VYbrKrvcYqiaYThAoxWmCq7G/4TdQI0wKfYzG0ehBbYr0uljeaPA5zGOBhZrQFJnZd6Y0lLI72Uj
uejmGHR3nlvmna+MMtqDuXvtZ6dL4RT/bpTZ84KyZCawaWl6JIl2t5yyOGL+nrcca2V+Uroif2vQ
z+JVm6KVE3wJZKdgHhAi6aNJtTsGrlGU9IY8tT5Ad9R/SaN46gq1/nan8pfiWs11dJLaT4PRb8xK
YSZBmYOrtjv3OxZ8cMDn13FpdzzH5peEsIYtGt4RU34BgHo5aBgGdWVC3LvEqTZhr9qQeysgvsvL
Jo2Mc2R+WjXxDFHb07dw6ruT9fXdlbPrQ2/+1POhybPQdlSp8TS6enRazljOJdkj3SF8jdZQopVq
U0qWpTiSr7jP3RUXku6XqBy2LbLHY8UT9ToQu+1XWhN9dnzTOpOV30Zpv1M17d8oq9D7yKHGZCqM
YbPTFRZRXvyheNNtORW067WoMvkxtVzndmw1FzBQjm8YA6tJi2phjuT5o+CjUx5IPwdYSAB5PA/7
LRjLVBLCJYYkfKlCumTLKXjYzpkTG+8FWI8NfcHgGJN4ehurRqznD0KNErwBbjypwjFfu0KQ2gNj
fisTp/iqzq5lyK/MiuJt0IHsED3V3C4qLvZ8fCgKY21MLig2BW+MJahMJySs0Dbht4Ite1w7phw2
Kc6szShKfsHzpqUQnGaecUOKbTzFtTPsw69AjbtzMHLRFEIpX6hNly/SwPfpWc/LziDQRUOc+nQr
rT6MwEdw6iQxxoMStevyctnYiYhPqDzJCrfpzYRaBmOQjXSDf18tu6ATdmbhpcessvUeQ/nIc82g
j5E4rbfqzaJ7ZRHhkcFau1ulSIs1KU8GcwwFSj5T6B/cNuUqHF3jpsxrnUQxH3QVhhVlO8hVFE+O
qlayhO1ldnfqDQtVbhBJO5WAlUwcQiG0+7Lpk8BigTskPk5EnQifLI7ORU3drCMKxyQ+d8ot9bhs
6JxS8Zk3hjUgGF8OSscdtpYMn/+esrxazlt+AnXxf05e9v/n7WV32eDMTDcV4byrrp7KO8tnmBky
3pYiKO9BPxDjS488WdchDkM8+ISgzpvaA3ynWe152VuOLz+PnnJc2XocgZPi4xLQDXe7pWiVxc3r
cujvD2QJcOpakhq1HFOM4Rm3J/E8bsMvXG3uU0nhOSdVXiVS5YByHUB72L3mMcX/buh+talTf5it
ieS+QkLkea+VxANcMfNBPTZew1o1/Ba/BLww41fTCeyO7ogwKp0THKx6Hdfmdz81GSN7oJ+yNAue
h14YZCzNbLw5nDUzOx7pAj8jSxlPxs1zXev1M6uPlnLZQMtj3o2n4MlDDk0KwSxcD4ru2RbdKQpo
guK/0fzURDvatMoZ3NivPtRPelAmPz2aoKvCQqUG/KDcC7jZWCHjZg9QMXkiqo9mCuvnV3wfP2Io
Oc7QBB8mOTo7GQTtLi6n/Ac5hYiz0+xLIi/akLMTrsjpY92W69FrUPZXla70l6MjEyTdhcVe01h3
pZhq/pnTF2xX7TkV+pNsRuarEhqfTD+1pLY/40Ar8dqTa1CVUICUUelerCHKt6qBsGNJmZtqKzg2
2Blmrb7qNxkPz27WSKvZ9As1XHVa9lIVyodF2d2ekT3LIbhKEzCJ+lZ3VAyolpWPfrQLAsJLbev2
jbGOZgtG4eUHwj6jbWyAhpZlNDcD55fU2SBxmzWWC8/91Y5F+LN1qo+GHvdLxpppPxIxvMMpkL3i
W3hdTnDnIJO4L8vnkfvkgA8k3I0VMAs39y7DoIc/k8YWK8pG7iPUyTHqmhH4Juk1HygH98tn2GnN
5W1tCdqo101m2fdR6PhXAaHS4QnKB2kQGfHdSfrq1IDg0Raelk2kG2g3ZfajGAZS5oZ5MdNQ40PL
nSmEPljI3J16tgPpRLGIeHzluZY+e5kAS+5Va60YMafrL4nS9vP9WXD7j+ShRvOwn/JYEkOtvI5R
z9WQhPGvtvCIAZoAsrhICyJN3+VVl7/2Je4RjxJZanga9SjWjYb3k0g+HlMCh6ww7ROa9IApQw6D
f5I/IjsiApQE9W3sGeJHqinHiaC5F+lW2aW0J67d+Tgr0mcPNQIi7+qWF+G/myGM7VWcjd4WmSWG
d6m0ZGPI8bZs6pA6jCDWYsMz9iAA0j0lSLGf6vIumAfgQ84+u9ryHr1j6Ec1d/6kuvQey4YGeb9F
DZb4f4/hYT/iZ37BIEkHqLRp89tDewhAQsK6YIGno1Rw0sLZenT6FX3I75H0uKIq5YXCxK5RTbJf
DLNesyod91bTfjQz1DbKwHes2ox5gJGnl06y6u+inzwyBOXUUVyXV9r8Ciolad/uoPnhoDyFjhyu
niQnPKBlcV12465tKFeQWopVjrZu3t8segI3kcPesUkj8seuy/g+2F2ODY3yB6Iv3GVKWlahGciT
MLM6g7AupayPwqoB6BqNfaCzaq65DAmJU9z2UoJjwJPSeLP9uTqEE6SUEQE0Imue+YrTJ2e1belh
kbpCqToila9inaroicFMb0oeVVFafm/Kn14a5tdmHH5nSRK/UhxjDVRIdHJT/a0RibbGKFY1rXat
AuuZmbbLp5dTQK3fMtdGHYLMiYhP81GPFmtYvKafDS14vUzZ42MuLm3V//emqafPjuiHWtOIUlbM
2tnoLb4DOAzNsMoMC6jV8nKcAvcMb6VqVd4gmuyZ5DPrxD/+JHKFb6uzhic17fNTq7p/lKksckIK
oFO3XTPtisgsKeMBSpEU+CRZthuEuzZ8CjaKUZEA1jJRMGm2+8sbyzHJQpTf8vz2cqIMVZSky35g
ZHD+KD08EOEM+yos9IsOjIA+pDFw3Q/6ZTlmY2L799V8rM+Eh8HRNDZYDEzGl/ng33NK1nJqo6nH
vx/wz6fMpxFRMxy1nGbM3x9d3l026QjN0uvgjf/Pz/79ABq3/SoY4paUK/5V/995OtjMJkBy+c9P
zaepaCLhk2G3PRTl+M//BU1WvwJxP6ytWnhbU9TmRcp59IijmxUq/TGnXUL6p9IbJydAbBWy9N1r
RmBviqHtAVKb8tDoFPNpYyEInOz0OIRCfWSiBIAAxH2a5vCPkrEmUBy822nzxqLKiUrqm5PUX6v6
AfHuu/WU986MkTIkGdj3oUqC7QLTcWIXi8QQH6dACzREoLDqdCuPd9wMI4toa9zkwe8On+tNJejx
sWxMnBuybuuzXVs0dyJ/1ENA2UZdnCPde2tctX3yHNlDRZaY0/qf1pB8KtgQ9jg6tPvMiqpMjFNa
btgnpzUx5EO6wxBxZqyLP9q2co96bia+O6b1xvSmmCyO1idtESnFYB2FKJsNo52x1nSR3eawiqbC
mlLKzuHv6x5NU9drMl50ZuGtfc2L9iUAtdW2mvmWTR3fUyO1dyd5TUgeREyJOAn4YmWk04GF/U4X
Y0mXlRKpqY6+nMIS1pa7BqEW+MDWxcoR3L8mwXl5UK9zY+yegL8TS5tRJ0l1V3lxROgRE20K36ur
EKlkaR7R1dislXm3akpM6HXxEc97TQruO/PCzfJeG7vI81DtU0cYymwljOm3bhi495ZdfdmmjLzH
ZfNf+zh1Gezndzr4gse/u7aTODBt5ncCc8h9g/iTdefJ6Il0qeipgvVLsUXcyUKJnjKyys8sb/95
bzkLAOLkQl8K0Lv9swkDvfWDFhjJ32PLK1CP/blo+v867rUYh5xlowQAiku9oQXxn0+KhzBnZmYB
EwJvQxc2rB9hh/Ik7gsNeI0Km/zdIDVus1x5XV3HDyA3N9IubmiUgq9IvE+G2f20U8rnk+FYvjXQ
3AaLVm6ogdDChLYBTbF6iqmKHsYh+W04RI+AdHkEBNI8kiFEsW1n24BJ1ioU4/igtTdSt2yjHVbC
dJX34064VQHXgXsSUsaMKOvcez7G7qWqyOxsm/xUl8Vtwlh0duIG0GkyIKU1YHM6ZSkzfzmojuq/
b9tZAh9SiSILrmAAd4Af+btZPgaYRUIuyosK4Yz0OBIqeeLtiP+Kd24VTT8QHLAedahl2CBNSDx3
0XlwPElo+ioBzAnDjFEgQg44J+Y1Jhf4NSewc4eym2dYiZVBz8jYrun+6v3YrdQqw+zT0Zjwino6
OjT5CL29t3qhb0aNSnYZauP7QDFuNcneoAlVjMBcdzOK8E13EDOPIEZBGXMWqRn2jrQAvEjzboxv
D4hk18PuC761VBdbL1DEmzJQfJSYKGQxXMT3YKjDB+Ly8GT1IDRyR7M/pG2ExPFUaOQN1XzFT+zj
rJN7KibVDnGutw+8ZFiViL4jelmu2Pelg8Ik7WYjy2gww9JoQMybvA432C0g4jXKv4fcXiN6rjh7
Vl6pq37C4V9P/bNE9XFosUEh/fK8gt6/kQzrjLU1Ag3O+bvJ6rTZpLNJsbJq7egEKiEl3rJVceAx
vs+HlwXnsrE0ppjA6WikG4AYLVhUOyNt9fdQx2cUx3l2NfWkeafDtRwOQmaQkoS7eI51im3F3kLa
Rk817yLRTG9LtpNFt5Q2hLj/z/EiN/FU/vfpKYoTyqXNsUiy6YQudzotr7wxgjTWZmidxvwUkEH0
z/E+MYYT9vcqVr4pR64mvo/fZjF9w45BbZOnb3ZHtExUucYmSZKAB0ey1902eRdZ/5EIHMtuNckL
46Akgpdf/PJKtcuBuvJASWExfAwynpGeNOYM5Sj1GKdBS9AjxgQ4tz0Dv8n8iBofxpM6dunEhh7H
ojJCt8w3l0RqdtJyFVLX8nJK7CvwkpzhYj8y9aC0WQIPmOB+JhojeVd1J3IHWp+h/iCU2d9o29lN
h5DPLN59wOL6CmKtBZIuXoZeG0G4mXT3KYsfczvfMqHTDnEUDudOrYbz8mrZDPPuP8fKnkjxgJAt
qxkoCpUy8c6s7f/dGJn0zhkuSlqp2bbu6nOWky0ygsWwA+ceJTV+KTTzh7Ie/iTz3nK8yEECaQop
uQmP1pHYQGIMLqozeZu2TSHp1mWwZ+ZLbmhOZ0DFwHck3A9kxbAyAK3fi6r9s3j7BpNfstFMHlyu
8aUec/dERsgPpoKmZhis9b8Ih0kPiaV/4IjOzpYlcXPqI5eT1x1y1PW1qqiHJot3aam/apTQj6Vm
u8fKDN7JYSJ3xDW0TSxces+9XRJh1NKA9yTO80hZaUjZV7PBrTBpVjZNgc4jxgWvEKd3iEB2auFz
1KjDIVeo9CX6uHf0VQnU1E8iLV5brf7dd8lzn7iglMgEmIRyMAR+KLNSz1wXpBHo19zl2ZZfIWvP
kh4uxU5tkOQ4rradbHcTkzR/nwywk5oyh14NVyUnR6MJPH092rqGZO+7ZB4oB9B4BbiyAopaAhui
l4Sq8Xzw9ZQJQuEexrQR/lC+9BUpfJMtgENb4e+0KeUBiKJYWaIVKxniXcaPtmrBTq0St/jymtof
UeGP3E9J6OSrKLJf1HBwNm3Y71qsi36mk9ic994h6nlqK8TyrkMmxGNK7bmnieIO7ltmlWKt5vkd
lAwJdrGw10acxL5gdoT7muRgsqLOU4J9zXMTHomBdxrrkRKfBlmbGsWtLgmQ9+LiIhLDWunlG0nG
/VbHcZ0XFF+THBaZXeE0TSta7w0QktgO18RyPpXolH02/B8tWJZDp+zCMbQ3sFettyJ9ddW5Bo6K
+4KlrH0MYXvxOnOTGnCqXMK14Sh/uEIW7xVdR2ZqeUprn105Gk8Sbfwl+gWtWj+gTSLl1jxgbHge
cIvj3N/Etde+JwL7DW3PdZ4jiswddaBfrF4srwgPFdRDw0i29kTBYCh0pspNKPdh5NirRDB1hfrR
En2x8SaBIQrQJ40FFK4ZpZmxIJ/Oc+C75OSlNBriuKw3CQ0skLpiC3rK4vasJlT/uyb3Zc2y3iU/
oZXi1QjLel2nA1SxlF4AHS+0rLQiTtio1iOZxXkssmMdmb+ckABfpuSw0GtwAmiVd7gA9bT9TQn8
MACaCAf1UpTBH5Umzaqk/Q9RctgIjaoOPC5ismgUx4QoIedLtTVi6UEVCN+JU6txBvTULHpU31WJ
DF81xxc5GM2J8tXKxOpjM5kFBl7BmQOtwyS4f2siT/GHINmPkaFcE4PKm7Wasz5rB4+VEHgtXB7I
sQLfwOyUBHlx+GhcT9kayAeJROOJ1Brd3pCSdpjrig2yhvKJf0fsPZejZ6+ruhv9LmY95LhowhKx
18OpuY023DCywwfaDAet87I9lphnymT0fs1tGSGF6WA1jwpdSHKjslViys+W+Z0xJFd7sq2T4jFS
Ido7F8VMyu3RpVQoAgMLEgzoUxg/SuAzEXxh+XsNrBFXXN+251atx2MQe2tRFqzAE7c+Y10hnCrx
DoQ3fQ1KihN7mLPrEDkmMSt9QtwJpwjaYpupTrezTO27oLly8Xr+QxNZxtvU7LIXZraxiozL2woa
PauoFsoJ7vt1YjC+xbQBg2zltVRTpZKVjyxpihtdwLU+WJuCRsQtK/HmaM2kXHCoropKepRQWst3
JTO8RuoTWMbki3ahvFj1ILamQqBNGo2v0qaqY+TAjIdng8tiFmyO5zgvp/OQRBig/+4vr7opVXzw
wco/b/QK+mVpJDUBdVLzgYGSLj+Jg2bEO9EQm4L2gwQbAQ8W4e01YKg4u0RJ25S6jkprY5HyzJ1G
CeeQIxZAd7vKhxQnqkI7VA+1lxGdctW68YoxPs9Iz207shXyzDkEqUp7nmf9ZuRhRNBHjTWKxiqh
adsy9uYGjY1YCeOCcLZu13tHE7jN4igoGvcnVBquapi0q6BKifoCM51VgcIYEASgZkZEGP1cH0tr
ulYNTvKAhOKmSArQLk1z9/TM8IMZxq+As1hj476XiJyQUwhxnbTp1sSNtQoH+A2Fophn3SW3UQkp
8zakGsaMgartxT8Y3nekpWDj0bjVgUF3KvcHfSqE6S2dMnTcOzOSe0yf1SXrnFtMHi1GLWRZIudO
rmcndeBozS1IxGXkrH06azvyLAY64HZ+xbg/UQdHmi4IeMObBd7ZY4gMGXxRRmame1YJ4SIDwfoQ
aAfR1rQlEV7IfFo6CP/Uaki86jZNzRqhVmV9hpFcn3U1+IlpCp2EEbJWi8yXCKDljlYSClCepvT1
bAYTxpAU+bbCPGhCBCTzIwFZVzjq+q5Dj54rxU9YqCqZMTaghRAdKHVyhL7kM4TGeCy9z4pW45YK
Bb+yTEdny3Lp2CrVryDIHdYknqS75XnXySp+t1p/GSnsP6jWI+Kcfdot4al+HgzZp5TWk1uPyd5q
Xb4aozGeGNSadRFo2T6CpvYwWLeFnn2PrephRg3kk0BXcKAj46m0jHq7SuTmKMzrsmc3fX2TA2Q4
HOctkV8QKjtFoAuPHNRL9RSuHQfOhgxZDmXRrtbHW1tmxmXZNE1nXJSmqtat5uUbrEP/vmHTaqMn
MJ84mtU2cJjlLif//dnllVFTSE0MIvH+vx+NMGQjXC9KTJaWccHPhDr271/sdPq1tjFkLz/8X38l
d78OT9T2RR3+joui3zBh2IRtO32R5ZWudAQaH9LD8S6KaJiNne560HvzCYNjvNEiM7/rnS637aRS
XwkBxhC7MsuyxCuS+OGkkp2UcRSfz3sfOy7jXU5NZ1RXQUGvD5/EFT0Qkw8tam4Rt4E01ehYm7nH
t5/lP/ICwoaFBvGk1wkFLGJNRAbXIZqeRzWjOiN761hX6gkXnHerelV/oUmrIpRtlOOyW5Hy5uOA
jHbLbm0r5Ew2uNrQDgx7dRZ8hphHz3aT/6Y/379QhdefrHxXRk9j6mYv/byp7PSPK5SOdDP2hKHK
DU7XbOtY4aMGC5XbIqfE1/2B0XBoyVJdZ3WYrSr5C0wfLbVq9hXEBVn0sld9pZV3UffOEf/w2igb
7aEkyimDIbgBopSt7Frk9+QCI67wXS8edrqSuo8oJG6mLpQ5XhuLVITBfcqK77DHhpAmVbcrOyZn
XbObKeNhrX/2WlOyTue26aV5zSq5zRzAdcBrSfDIqx1eceI/Dq6wv1zsgivbCd+cgDkl7FvkjAHt
abSSdZXvuPWsH5iR11Hj7g09am9ZKPvXOdikdWhiou+Pdpkz7ac2JQa37HW/rjAPND1T/4BJ73vt
qXeT5Ce4icjQy0th5k90im552+yGqWbd3O2TtvYTHEplSoiUFr3bIvjUNGZAWqkcypLYGNFfU2UD
GQ4NMzlzqwZvCFCOLa7eewJHmE7wA0jfa+2V9yZ8miieCjCZ6wmcfevE5Yqr++aG2UPXjy23M8CT
P9A4Dnx93y0T5LwxmlXpMZYIINCO2BdUgLLewNwALyPYqpVyzJrpEE1PWjH5dKMOTkDe0gBEZ8B9
NtIcTwOUUlH3QDnCfIBSveRLnPSz8oTiFcUe3pM0n+yV6LOzMbI0UC9xDsmgdKt9ottfNXQMIjOf
y74CB+FgunA7mwC5Ymu42pWkkXtNRdLLps9QBufpZ95XrBasH5bxRMDD3o51RO6lzS2nsbDS1uaA
jsiREM7sZpV33k91uiBXP9SZ/orU+L2NQUpjbtmWOeK5NvsRWuZd64Yj7e03kwFzXpwg8jnH8dy3
q7ck725qbLWuIu5AoW1g6pX3RMIYGW7nSnEetuPdHV05UEuZCbrUJy0YFt6hq8aSOvJAF86WN3we
7lA9ClixXj88E4x3Z06ENy9gKl9jZ1fuPUO/qe6oS+ONdCacC9mxj6vXnjlX0AQbIvXM3+D3jtzk
x46cUvC6NzWhSxURz4zziUZ1nH+UTJwRVz13BPCtcIsw7mg8anr14KaUAoRifdYmrQWT1FO0YqBm
ah4vtCtn6XNEucyp1TenoGUs52Lg/PuiCiRWGbfVqlTNXxiea7X9KvIC3UuB6M1m9KGxvFHmQMVB
oshnmttLYFhZLL5G1TvkWryxmAH2Mbmbs0h1PdiotZjZJIyJqS2OFVbbnHV7mBH04zEd9kjHIHfV
csYDSEPSr1LcJ2FwdD/7wT7QBFDs6Wny8m9hDm9DaB1Qwa1T2HbDaF4wLG4qWuBhS+vLmuYv0/es
dod8dxuPNp0Jk75P4xPmsM9HHMy9CpdveKgO1fU+omRiYONuX3iIDMx6YMF90qGd1kJl1RrrgO/S
ae92yTcWwA3I6qsjeNepLAQrFF6xPDGcT34Z2ZumzW7c5j/zloEro50WR7Tqkkumxg+Hy8WxPZ9o
1FsTeh/dAGc2ZvlalPd9q64sozkMRndua/Ogacq+1JOz4xJtZh6sXpZrJ0ULNMqvws6Nk6b/qpRP
C6XgvtIYG5tO83WdxBPtp9S179pNWTvhrZyyLQrRJ8sS9coZMV123cmzsx90KxBZGiHC/egy2OoL
8+ytrQFFEwRAkAZI9UwZfkwt3i4drRFF4w+ERyE3bPGNHP1Q2dy0dYP20qE3biCIDrbjLDTEBLpy
rDdHR6kREnbSx9NL65bfKMM0PCqwgPjq5Y/RGo8NlrDSK0/WT2xExFv2V40HE86vPItwUnBfDopE
eXQui4GWguKbsgRulvYfYz2hCS13RuFd8dHcLYJBuFpnyUmy04eYxB70A1D4w3Cb99PVDswYK1nK
FxEdC2md1Ro3ghPykAB7ELcrGhkvlsefId3K3v0ZTdGc4XedPCqvw5+CmRKYnbVs3pFVtKciDH/r
QbBNh5kepIVgJYerBZ+kKTjdRhvB9SYpbXQ1WT1IaUyWr66iYeTPN9O16lCF26gkkAefya9b9WT6
4AqEOc9C8KR1/RdLFoQmmtzIKSh9GSV3s1SOvdEeBgCL89NGTYMPTZG+m2ONcdS30cRx5FC5szNY
TjxbdqT+XkM9xQanNB+dgM7kvCDXeqiD5oHFuqWd9W2QpmJ1wBLILltVUYrvo/lRZsEjsZlCIOLY
GAJsiofof9LRMZm5+IxhDVUo4vD1Zxsdj7TC067yhhWFg0Nh+sVkfJmEZth9g51SOE8lBRdtQHmn
yvhDzwYCIHi8rwtJ4cq07oPZ/0AMQLWQ0lmki6fR1D6s4swi2F1h6Q5xn+R7gwzUVUdRJKbZ7ZTp
1bStO8KITVn0J4Rr2NclCBUqvXpJYVCk3Xeyg62wa5jZMq+qPhU3/XhAWiYoWtFYdiE/dDrV9IXJ
g8t1s68Ufye1siv21LemKP5MQXx3wVqtWGQwEzDsV7PB5ly02qoWZrNy4DkU8TVW6Rp2rBOb0ts0
5G/uScz0Ry8hNTJzdyxTAt+T+lUvTABuVkqtMf1dROJVdUD7GBGVGiZUOGmuamzEOCmmnW2rX2oV
kgOsb1AbrmPsMhaT8ZBuRZCubEX3Q+af8odFKLiFQtHoKaSkSKMhLIxdvdG0bNv13RpDggE4j3Cx
rTKqGzFEOxGLbZvQbMUYlTohQaXpFumwmW1TPjbhgyYijo0m8iORbVo93aZNckitwM9NSuLjWkSo
+TWa4QQOCNruqeXQ8SAQWeSowCVSlmJHtTol1bc1ecCKykf9t4l6zcfCuzNMsa0zuW8dYyO6nG8K
ZLC+Q+u61cpgFznfBWunGA20jSx6KPuDXqhnaUwkyLzyd59Twv9o+GxVZSRnLHwwMh7Hkv83mV9h
b+8CzdhBYWHE1LeiH7eDi9g2drZVUm5D1r4VweI6jzPh+kY5btJyOEBM3Gc4dzvKGHmiPVr+ds0w
if0FFBiPZKPgXm+UvbCQ74iXglruyOMjQJtOUfgQph1tfoo7EmYxT/DScDZ9yoJ3iPf0EjZqaSIY
jTdhde3oggR9cpAqKYuTdgjmQgPegRD3Bsu8bQZfF7kBegsVDThfIO3GkE8A868Rc17Y/TbW40MF
UKe3KyRi3U5zpG8m41aJ7XUBSyQqIE9ygY8UohqqBk59I8x8N9QgXx11g71pO6K9sFgrj5SAhXAo
ChP3WNmboRn24DO2jY6ggnTCUjcJSXc3hPFV1jSznDcm8e0JJRYnuca52EyAUkrdRmXs7JV22jiJ
zp8YkyG9FUikKE9jaJ42psoCLAMXGsbM1eNNJ3r0HuqzS2TP/H7pKP6TEhPrV6yx5hwyBcNzNvqV
kl3SwDmwgNuVtoO3enoJW3+2cmvGSZXGfjbhzqqpzp//PU6U7GkqEjgx+lFr7tKqPJhATVKJMB/O
eOiZPgv0Y+dkgIjjTeyuC0PfS5ByZVeyYhCncE7s6sxTWcX7GYsGsfVnydpK4+KN1HHXWtbOzgaf
OeOcNz9CCxXuJlVUPw6jq6BWC93hoCTqnvhUv1YOOclkqvUzTUc/reqtpVhHIqGo+rkH7l+/V/dC
aY4zUzjlt+MOTOvcVWr8GmZNS9YSyuzdy972U4y6JNu9i1KccTeH9ecAh7HgezNUbZNPCmE+Go4p
BfS0xXfqNbvZsEGNfLIEX3qLzxseIN3/eYOLcq+UGY2uDt3snMSQkPR2qFh1kZsQhTt6XJ8zAf7/
uDqPJbeVbYl+ESLgCmZK7107SROEutUH3nt8/V0onvv04k4QJCW12CRQ2LV35kp4E4W6hhRjn0Gy
A99ihnpukOTJgJ+U7J0dw/ZzJcZHX3c/GRrhsJnj6yQHWB4qTWwkhKNRpuCU4BQB/Fz86Ptd1dLl
T1D7S6Zgw6TmOAl0Hm2R2GA3YYUGOKrwB2S0VkkSYa87VncTi9oi9CrtUBlEZA7ZUU9/o9vDVJbD
TOxGLz6IZPrEXDj+olmvXJ3AzVeaCgRB8We/CT2AfRoobHSa/jMHihH5AxHw7iWYWcjRfJDhKXhN
sL7OFFworCXrvaueVAADJ7PzP8q+MN4EbW2Eys5K0/0I5nSrniSkWDID5VMTKeNcKH41tUI4KIEX
PxJtfCW9pmJsNQfRWs2ZUSjgb/kpZEXFVzBATaRg/JMy4Dj5gxVzDrkEntP2Z8fTpSczDNQDnE6X
20VLRyYNthSbw4akwHElsTREDAQ7Fqi1UUInzDLyW0E6UIDnYbZk9YEyq0EvkCQ/G04Jrf05gQHB
ErccsmfnX1aZMXg0+Je1nayeVJ86UGO0ql68ZQt+LRT2N7gR2i1mRJOlgiG+R8v++bMSHZBf6pZL
tvgYD5qB+K75gOMYHXbHMJ6lOgFkYzZLGNcKKOX/HrK+HbEUJ0P8kfRs4olzkubs+MVPYciM7U7G
AZtGl8w3u5phNbCvleK1zjJRAooVL6mvfWPX10zlrv98Q2NHKR40B08bv4O0EJcI42Unw9/o2QT7
xhwPEjoqMc7ykTw0JWGATLkGeBAA3RZ9R0SKmlR73a3a6/ODGSrnW9hvDunt0OeUiEqGg3lnV9+d
9cTfQSPxjvIwjKV3zOzw9xDCW2y0mX4Uzn+qX1SaeRdhIT6Rh8ZkmWD2cpDPyrbrLkVmXUw8pzsJ
zpPkmAJd59ar/d9NopfG6v4kXwSj9rN0bYKsZu6kNqkKw7DYZO/E/1TJ//TvW3o+d1o1Jsxk8Dfy
T+R7IgD4DtYtpJ/BmOfWjVQdflE7myBqxguG2u+OFKXd2BvzpFRFLW/UAoWkqypra05xkfiwskwe
FYmFe/nM8s2voCx7HH3NgGHQKFfVzMTqTPOt4sPZheHonjqr/JPqY7aVz+RBaMSArORDLOUEMeVE
5Tkj1oCoMD5GsyOGZtC3jvC7u6nf+2rQL65g1AqMqDuh0mdDoRclTksfFiltfPk6732velgFB9rW
2hiN16CrkKCib5efr/ykOTfZxeoIEXE3YOO19GozemR34Hc3URDNh970mVE0kUDphQwG17DXrIJS
N8gJwLUgD2WPVUFHXbpKI8DtmmbMYdQlvfB0aqKVBeAF5hUBSD5/8ZHH/mucBa9KE2wAZOu7jl74
Fvkt/stiZvrMi08VI76yO/pwqqpwoYK53c0/G4VOt/fcjsGPO+xoMYRvVcoabKJ9esZHx2KqsO7Q
Hmr5cG5MRaONCflrIaPtQw8tvRN9hvM3PWkhGRSssRcM29si19JHNiEaKDpfwd1A7oLhwTx2WtCk
cy9XHyLzzPTGOJvq8Gd24NM361+DBiOqRam+a3s4ApVu01gu5Fn5ZiWevmFARAsfnt1YG/22UFqv
gcjPgoGPyjnkwbsXmA7C9+ih6d2h1abxEBopp32ZpejnI/fgdfE1ZMO+F7Ph15gPfemzzY5KfVoI
iNMr6PdYTufKxlUzWAU5ru9h4j8x4gCb+gxib+jZnvrUZNqPmAja5lGfU9jJO0SWEwxbzW3ZvNnF
EkmdfXwSsiw9IQagatlzVBl9NbX3XusWnAGTjwExcQj7bUZYtmNn7Zow/XARKKszD8/QGcN2ZpS8
G4FzocNUWVN4xiZdnjNO8nON7eoYN0hT6lzNz/RcjJVJQ3WRusWpDMDlAQVVt7OO7lS0mzhsdFor
SE7tgEvVNKqGHpE+BGv8Bi72iiTlK0f+d7BKxZn3+OVXvWoN9A+2ZAA5MYJ/pzL/KUfwKVDso2vU
+KCnqsm+Ju3Ar57ysW3VzMyORV24b61TnCyNHBObLZJvwOrVbUPdNQggV70LLIoU13hVdYmB1tRy
tqqmNctswKsKIlX9xLtx4+OK6L2hDFbiWwjhcPLrq2vWd18V7QHJFlG3sYlebn6acYs+67TIbCog
tbiN/WDv53ccFetgrALEaPAP9NKkL2lEL9xuUNvVjZIzc6rtrbPK9dzekz3lnMP5jm/MkaYptRmK
aAeve9L4hxgqTz/HFkGzXBlsj+bOFmdJ4vx27Px7rN16K7+PNknyXQcvi9ZmFOxBLLa7qOYr0JG3
1B7KZPktBlrFEGZuTo3Rp9Y31PHzj/MjYIhGEXRnzkYChsy8OOgqbg8ED8np+WVpdpgdSs8n393r
N0MfH/zY8fZCEusJiunWI1CIhTXMs+upRO6MyfcoH9Vuw1iQgaOud/1CrRWyxqo4LQ95YxxkuSIP
xTym89Pww2znM9sN3a3eNS85EjOc+xkN0NKx7mHqGQuRts0uQ/jlMZeB8ZeNe1tliijLFTNxcWMy
0kgoBpeS6al1mslIddzaiR2hLSMtkFTDGMMkkMrCtr4jXIpY2sBpCSaIc43QW55zMHsfTNj48Art
Yxyq6KoWpK04I7xe33AFPdyRTBO/20nglZPb2i+A+4sLeaclaHg72BQNnSRSrA5tq6OusiGTY+lF
wejosH8CL3w0JnUlMwr027jrpngH/Bnxa3qTBxmtMEsW5nPU1cOvRNPQEhhdu8X6OV7KBN61XISf
C6oauwCWEvQicj0dgPUpeo+srq/G5/ncCzclS8fF8633/4KWgRN+Kw2OKaVWjbM7HxAgZie7U7pb
Dzx9K5eGJ4etsBCWoTYxboRT8uvkcENKPTef6b9pOur72Gdo6ZQ3iT2okS/BMpqXQaUgh0izdmpd
xRetEgapgFiW0iSxHq5pAykIRXaoCLV5eB7iANa4G+HbNJqcMtlpSapffKxT+Gld48MfW9KP/B8l
F8dLB0gideNqkyRI/QXznnUbAeeI6bKuJmR8W22Mfw5m3u5loEbMXHo3LLPR/UQT5r+oWR8S75Qj
P/RwgzoAatq0MYgFVwL9DCjQOo49GpOZ0mD3tCgRD4QbESnuWb7mAhk8DxGhlHkgXmX5FlTQOAzg
aD2ggl3EMgJTerzIr60KE7ToFm1BtvV5dZDJx5Zh2BfsejPuNHD0H6mjEiw1lzA+iB6V3OK9zHNR
KSs3ZlQhzja7PliLKauxgDOg6AgE+++LFR0efRt2MQAQuXKJ+ZVKISJPYOy4a3OGZBMxpBQB0ixG
gkhXktxfPSvvEQHT4JFKbluvcgmShza03OVQMgALRw1gHMSEfWPp9qFStH9DRgubRoqdVkhH8Gy+
VuILR0+z7kg3XElQP0Q/9dzF8VKmskGMjRfG1JtrMRuj9vK/kX+SQkFAznhodWxZixI6Hjfa0jto
IaO3oSAUwFXUF7Xo8qMeRubNbrTvIGSEsOvNmXfNFuOGhhiH/nCWfDZKG3CMjldvRaM/em3wtuaI
oF5GHMBpavdsNSxn1aeRyvwwN/f0he6y+AgFVqpOdNM6KEnHxhdHsrTSMv3qs3tKw2MzjWC01TmE
EHkuU4l5+Wr6vtr4aIPw/JUtsiX4PNOIkMdxfSLP46RckUhd0Xoqk/d2wDlcFrl90wVaM31wM+6T
rQXsBB6L461g0gYwW8RnOAb5pWG0sMcmekUIHF7k8mAWwZf88oKK1m8TmP6GQtS9KfGPKs4ZfFoU
w03SHJnKvwOzYQfhlzehK+ZN1/8JJ0Aqc6LdSEteJDJ2ZH7DmZ5oxxJgCIhA+nBWn9Hl6t4lZc+O
tOOo9wkerrA6Zqr3asyfNnDfZcFpa4W+drOm4lOmiVqqm2yMAOUuJwfEnPm+Jg95A/W6qaPwCckn
jfEON77dmnLjSESxnms3O8JJ+/x+hgqBdGpV97iA9iS0ANar0oLRDgHi6Q3a0cwGd0/c3IKqPHnP
WxxDfTlN5FN075XlRa/glPnr6rDUe2wEWZyvcJModz/4CtgYw3vB60Tq2xEHhHoxp0RZEb9NFtpE
aWqQ5J08ibc5zirNP+ddHTHuEM67H/d3FCzTI4jEKvXd8DeLRpurL3ITTC6JQ5cnVckkQ6OI2mj8
ZalaQmMuzI51q5KJaMYr2+yTd98kFSR/p7rVfhoYqDCpMClTqp1rxUSzl051GqzqTTXc/DIBXtzh
CPswyvTDCN1VOxMjFQSYiyiaoF/7zNTruZ6UN1qn1Lh7GvU9nNc2ucDhxqjWDd2EpYaG9OyT4bcb
+oGmt6ITcEspDNIz3VTse2uNq4Ac0WCFhvzALU/0GEW6XxM6hJ2uadEVvCtKPxKo5LOsrYKDgfU2
gUFwcaKGVpmwb4Pb2NziPCz8uad+poGJ+6NPTzV170vz2iUDEPS0zG52ES3jBlKN/jK0fg76r8zP
XccSLP9hndpwXencX1MrAOig81WUwaRevJKYxMTp0OhBflj5uvJTUTuoJf6PQCWS29Dw5aTgeHYB
8v+9VXjaPnCsjN828OB6cdAypnLZmPgFaAEb1b4Xv6SZEA/UM9ajzlOwTgPYiGy+f6FoPXgOETQw
dr7yMgzfHDd2bkVEbND8LNL6uaqjROMmyGwvEO/gOedhufgpn2VOYUADdeqlfCo0K1yWBb0218xw
vyA68on5+n8rrYoRHqPysJeRLW41fbagvRLjOwnaR96iOhqKL3PmX1N3wNBhmHLqJug1bF2xhmHm
3hUjYGP6dPTxqZqDERuZDBSYGAcRErcvw15HWtiSat417cYXgfJwuVplvdP41S93dI1HDRhj7TJj
W8uniU7kvNkz5QPo5G5DN/1IVOdWpuV45roQr8PkfkZjXJ3buAjWI+TprVU5fHk4KY4jauGd2UQk
knTEGotufEVSkjK1ZmeE93XGCIUMwP3kVIdDvbb8DLvM1BGt3r1VQ1KcwBcc4clU23huB43iiyWB
e0+C4yn1leQSoq/oBqW7VJq7EyLVdty9GfoJmu8iDF69SKT3ODF+iL7wUPLa/l5V7PHDCZg7OUyd
PX2slmJuR3pmo5/okYFbVbqdGZFzP3kjajgx8o+iXaU3a2Yy6PSDbd93CRka9Tdv2LljoEy3ZRDn
61AgeZULuG/r6icTWhsutQUdmq4wUmAVdHeip+WexZkm45jGpwmb0NaIGtTKxKqjsNfzjU7/bZfq
Sk5/uq5Ri6CaBQgcHlgMS0ARaXigFBpoGVwjQepU5GJLbVHsWFVofKA3xo06F4qdE4LQr9EBM3b5
zotul9RNd5viFKBxyzyFbZW9rJSk3Ot9xGQnMS5tEByNiRpbnheaBZZYJlgAuV1XEwkMGu1shM7B
ww++IyvSt7nqZVudDw//HngaCNXhMtXFP3U+5sdiyqrd5KniqGfju9kYyT0DE7PRoPOA3zGPg991
1G5UPb7O7cEDJ9l6KeoWw7wbhR2jh4JuFxrmbwqL6pRNVX2SjxQr6hg0qPrSJj9zFRGxtXVnWzmi
W/zQ6pV/O2ns+sjGKZZBMU0XszmZygeUvbUzFfpZFsKW3WHBo++sz5s2Y96OOkMcQQKmH6Ta2fRW
65Rnz6XDFHyoPvQ5Zif+h0MXYZH5OrO0VP2WDUurLnct/l76ySXzxqZxrmRFD02P0MWz+EpqoWz7
AS5E1U/RqggBAQ2RkpNsbtTOAQtPm7jlB9BW4wCf62Y0wM0l+LufIeGppleo2gdnSZ3oLhwkRJce
kPq6U1NvmYkaNE3ekpjUBO2yZ19Tb3p9jt+ZWzsGYbObqRURSso+OiptFrHdZrJIZ/QZLDjEcbfm
GvluR/dLkuCNGshYqlJITjZZLN577phw8VU7Ih/avoSgvtfEVJPGMQ7BEaHJv4dw7lHRJf/MshhS
JbS3W4ZfBS9CF8OOpD4IU3rYGQOjlShR2cramE0M/YYCFD4s+l3c42J0SR1lBtJxh2uSR0goquqA
2Jf32yGt/iDV767GoKGRrk1v2/oQ3kXVoq2uYBdErQ4Nj6CjdtUrebByGUYt9cyorgloEAYZRIs5
7gkBKvc5vYiieu3kKBdCx6ipYFiwqzrvdn47nBpFnBghUHYb3cMv7dcK0Th8POfU4b8MVmyPBXJO
a2eWX7FpA8l0czyhrJoacvgB9UrKXla1BByCTh9AetyDfmBOV3V3ar8P2TOw8N3uzL57cRAD9Xy7
N6Nw+kesK9uJ7I93ivh61SQ9e1aXiDh5wCjrQB4kyNFyjK2ZRNqroDt1MOfyrcryHemz+bqcMG9o
eviiU7PvywYXKjal5nkNcPawtquGtZQ/0YhJq3NG/fvZLtCH/EcSdtTRQzYA9p0ygIrIbPTG6t+z
MrgVDHYPeh7DgqTMW3uRyiSjCPEWTvkxsZPfnT0DLst0nmS23j4UNdAsvXpETRPe/Arz07wFLQiz
2jV0GBZKX8GmdbADl4rCFNViI+4pfnig36DdtUbltaI6EymjHmDNLWWh1+VOs7eg/FdDJV7w9qLY
DI3F0GbjRq/qTzcjP6DCflF3RIlFgCsYoBb9uTYc2kO2KXbQOhk3pNWa2Yj3C4jlZ0Dlo2mMSFw/
/2Cz+Z1wq12M02QcxnAwLn5k3MwmrA+xFjnr0mRnAOMNce5c7k5le6JVbLyVnmJdouSO4rhdEM+j
3Eh8FsdKQYirFVh5smIEi0j85cUios6xxFujOVOH9SN70VI9XgV2F/6IbTbZAAOdg9Pg9B1BgAZ2
kS+fzaQgRQsuHJpVekW4pEdE105NIn/vusyzg66dXRy4MqZe+2K4mr5qipKfW184W7/M+r3IEInE
hHIGc4AuUBykIiGu6UbDNW1yX/VQ7Tla/kvP0vDx/D8R4q3V3IWDCt/3GMCauFJ/x28zKlHPs7Os
lLU4ARc5ZPGqS1bhgHhBUbFyyt1NnlXNWjFUh+kNvUw7VFDjsS1byad1a17jNv5jpYA6HVuxzs1U
N3eklP+4+3KldE1OhZ0077okf0Mowt5gfgCWBoUwPwAFTeDEdGpiQzlrueFOyCMYCzWBBXmOHaP/
ac97cnk5+GmZwF+YG3NGnmGziF37LUvVX9hhrT/oX6BECefVHmuxQTY5Xp67ybmfXYHBhilp94tU
wO5DrtDqH1OmEiAJsuKRJsO+9anOhNf/kGenFsRMmYj+3Mo1O27qitJ2LJ5P4Y7SpyzAY5MqB8Me
ww6fzqsReWuzxaQeO/0HPzMioa6i3896eQjC6DfZFM2SsAttE2SRe1XnXD0K/2YhXJFv4W1O9cU0
Q/bUpCO4WXCu2JNeSyOkg2YNf6JCF0ekocFL7BY9cTowbBXlEbZB9QU77KF0ffU18qAnO29ZhwBO
MtKwF9B9GXtazca1JroWw7QwRGO8MbhFL2epvKY0A+CmfqW17MuQZMl2hWjY+U347pdOP2lHzaQ/
IR/xEZLaEmafJasAHRAUIX9nxn2cFViwIACppRhWo0ix/FdEdAS+RPsFJDkrOaMWkPJVjBIri3HI
zi042X2LBlQ5i9qcBmwvZLoVsCFgmtbWTgHzehwJMwdzL2g+j3TOc8V8acHorivsqIhclZKGV/+Q
CdOFKBsGHUm1i8YCi6WmgkWIbeNoekO6G7ELQFJnNmuxfZeXZlFU2axVcfHRie4EMwoeGbfg/lRA
Btcs61gbOtY1VTv+PbvkoGSqKeIKJwQVmXssTmbCaQ5rfIkPjJTdoiCwLIyG795i5ZG7Z2pFZ8He
qty2sUa4LhafVeC+ANQyvsJXBEvij4NZKiTFQOiRtXViYb5Y8D2OetHAjZ53xFCI8w0qchePG2Zu
7BpIVeUMDhzTXouKb6yf1auqaktmSc5dPuN2MwFtAI4nnxLkGmwAWKlrRHAd8G2aP8CI6jvWEbET
Fm1pX0QE7EJetSDCtAZAKlLU/u/eJh8xY8cOIBfEgbDKuK6Cq+xRUVE2p7Yvni/J12NEVMum7chj
sBT7+PdgxQUK+br8oKwO+IV5Jv+wVX+L6acsXNTMB4/uKhFOIdM7yB0q/ujwWKEElVtVkHh4ZKnT
VzoU5lPmkfYbd3H2UuQdzXhOBBKfiSdfypHX30MY16skAPwvVOo1KLyLVtXDH0UJ8qBWMaXHjW5e
h1oX+BfCL7x+GsmsAlSUYWy9xiG7TcFgyM5k/q6BNgewPQJ9HVjqNQbn+KH2Tr0HoLhCrj2im3ag
XTVDdYuCobl24e3vK/LlqccqlQ/cGOnsdysjZI5WaWw5mIggajaIx7X6Vt2YhWvuXLRZq1g0ICJs
BAEGPp4VnB8oj3kEUa7ttfSq3Zml1rwXyu1qflTZZXq1XuLMtM8k2mHjy/VVhvEYxQvKY5pk5jlQ
gNtEljX9yi3qY1/U3sFQSOeStwapkCBvJuaWkKQl/Ru7KXcaO++dG9rVHYd0thlSP1pxqiFiifxm
OyUOfZHWp24IPLBK82ld5YG5sgLL2NAlFC+1yTlTmv6n+yYvFZMoEm3DIu6jUyeHVsnS/O6IYpkL
iOjyjtk4THhzG7wcMSP4MvvorPRuc9eUvHxntR/hdC6Gmk6AKQzxUgi6eUB6gHxZqmAQnw8F48PO
OekxkYFshZzT36dhAT2WuABtCXuJUB15iTdk1eyl6qDktz7AkLqAMqtOdTQUJ0T+U09OZgRCMice
huZJz5ceBIlGP7Wtr3LjZrtD99vOVUr5xr0MRoszfF5s2nnxaS3UsF1dMD7zLJCrpYVXVeQ2I0wR
PfBwQRBtcjTrPLNKD5ynf5RLVS1/xHxIaAHiZYMzKf9gZHKCeVYNvgeD5YneQrNq8izix843xAxT
JKs2V3rneBjeRYZ9zGneHb1NmZ1g26py4wETmEZQNKEHn2MXhxpIrDW1p1jQ9ElspnMTXStKCwaW
Wsc2v67b6JIzu8TdiTcYNhBlF6CJ4Kp7KVu+oIaCje7zbxs8CaefefOzNPkEid7uz+pY/EKlNByT
SDRnr/Vow8VIyWgOkK1VqRQSY/PuB7SS/O4SDXn6quoqQogQUjm7Pbj/QruGoRo9SpQibjre22hM
doQ/Mf4OdVRtbLvOuV1HB823yrXr1/rV1LuPoI9wvKRdcW7T+MWyjQkN4COaBzn0EctrdkUc7fIr
0wNA4X18aqbmMimHe32a7J+NjphLNGQ+BXIVFUb528bxXgVE7eL30t+GCHm8odc4zYv8bW4n5rY/
vDIe7JZjrX2iEEEvIheqAYnQgGid2Cau3eBcti/UV7AaJ3Mfdd53PHrhc4fpEaYDxA5Vvs/NRSq+
/Aj1MYQd8zw1HeC3mHGCMjqYyJiGZhbyBaeJwq05lT5vxXz5t+BibpbWM6Jj/mvcbptNVjE9B8E5
EL4+V8CZZsf3IZqKvZ7TkPGSnOjdmWEge9YFJmviA+OQWGte0+dfeZwYe/aacDayg6+kGMoCZaSG
nkN5XZbYqrHUbVS1zzA6ufGk1k+xTRXK2lURx/Xo/R+aT1MCHAvEDhu0e6mnn0muQMhvaXZ56EQ7
z63u0+RDM0zDZm3Ou6apDvSjfJQk7cS0KlNXJdOVU0fbIjSaXaNZXAWaCLVdhzQ6S4qrN89nZI+F
v+kwhY8IpYIG6jEr1+NLmhcv8rzTAbMvfL9vF8kc/cXGcseV0LPD4pkXtER7FEBQpQjE95x8G4fT
u2pX+UU1atw9eVEgJo8TcGQxAw2NsUUEBnbhST2LjR1TPioM/MKe4W5JDrFwlxbmzslUqsZOXPLS
nh5oEtaFPp4hG4dLOCnFR4W/f+OZKWJ5LwWcYGcjgXzINeQhtDQNut1krP6+FuBEts1xJacUxHPa
LLHqBE9e81TSRxMGTPWk0OHwqoggNnIb5R/Ip65Hk4SaSCr4XMjFrAN4ODpxwNEJe2g+OIySno/k
U8tIf4JQcLd/X/cCK15Gk5JsxwYTO45lb0t1d6AW9w4mQKkj3Gd2AaQTnLUuKZajiH8RQNlc5JU1
PxME5h1to31OncZZiWUVLiu+AsBWGQLi2r3JP2OH8nfQIF+bUWTBygsQLBNZvAg7dPkWg7ITY5ry
KJftmoiZpQaKEC/MvAZ2ev/GJVXsfIaoSC/5H7c9NvuNFB7WJVf6FtRLuS4zs7oP2qH2QnMpf5QX
M3326xgBou1f7YGIEb7PcEzad0wBxdHJnJ3cfdjOixl1BfF74gXqsHEUduLfrKYNTkiezUVRmB00
IS/Cv+YZl8JAeFBXLYyaOP7TRSCUAdwIGLAwnucxSOhjUQHe0e9b2urHQsP/GsA2X4yi7HfQMjM6
kByy3NUOHe301BkechkBRPOI0DyH8DrPTukx+fONGHJDmPsbW1UzAkqdkAghHTVrwe6loavWvIax
G55k0eqPYBQiV1vKyGXFxQdTcF6MKFLPhdFt/aBwwDiffb1yX2UulBmr/7TzhdyQlLL3qg6xtpk1
u8gy463QQ+fR2L0ZnyeTUnYYiuKsm0oB5kKzfw2F/wH1+SpPYqVxr0iG4sXQn70gHn84WabvowkT
aO/b6k/e1Tv6nT9V6OBwd30Eipwbfw9JZPX4L0yi1QIayW04/hjD5Ft+lVaZ01dNzHqnhp51VYSa
wPwrnQPob7GkcTAemcHgRlyBoMjvWV7NHCINL2XfEoVGXUNkR/mpe1P2u+tf6Q5qn5jk2TzHVkyP
KJouIg2A0LIdu5Ct4u3ktaUaWAecmiQs+VTMlTtksfvo6UBkSERZmFofXIeUBM5FR4rMMeGWXSqV
vQ1giS8gZHHHTIo/84MaxMSN1SRc2G1c7uqB3ACyhSYceETv5WG4r1Vf+Xa+HDNC79Ir3/NrAuXN
wjJF+IKWeRdzj7ibgDTnzNg51oCUBq/iApRfZWsQ0xARWE6Fl4Fr+fbBBC2ymxfQG18m4UBJAtpg
lVvB12Cn4qeXZdzjQARAzui2z/iwWqTX0tJwLzd80k7RMj9y4k1YxvBgDBxVWsCa33NmgjPGEKX0
Z92bJUh+D0uQSc0BHV8I1GOgYZMGKOmVXByi3m4PhVviXgIs4+q8yVJEBNWW5btHcLPq4CVlFhKf
a667qyg8j7G48c260O7C3MbiNY8BE12zsYQHXE5mtGcn5Vww06krocTZo8PF2M56A3lzlX2NAoLR
WgM/xNevVPvJ7O8KmT/tczcD0alMIvWXpxvKtVaMq6LF7lp3KmZy7MySfOx+F+mY6fRDmux3n4o5
80cV+YP1QX9W4TbQiJNmCTLkvD9+Eb37OFMOgUGPkBKsuSNDzOaLf/pNRhKZ5iajtzD0/gkwMb94
wzyjsLglSxkP+wopkJ7wwZ1VZcCCV5N9NqL2o+VtfOSOO657C1adTDimXsYDwt3HFPmSZAnr1aPr
fXtul0xyom8Oc2ayr83RXMAntbaTz2jWCQxjTSYYi1DuITjKYSw2GnZZv2CEpGi6e22nZeSytSpZ
wxa9040fXeMXW0ireOObQV/K2xCJqhGz/P8e5E3KRkamBvVZKWnRKm3QbzQFdthCd3z3+FzCYQyF
T2EwPGF8cyMY/bj0z+MQkhXnkywj2xUAxOyzY2AlmZsXcmqGGPSXGxdi+1QZW2m+dxUgwFoAloUJ
YLy1wjBAs2D+6ca2OaQknC5cwHgF4xjyRsxQbLycooamdXuDO4TVlEHZ5Xk6gzAIt1OMsimLHPFe
9WjtbDUYd3LTk7LqL/IWm3ZGikZOGu07Dox4GYQkHscKOTlIcEkIIhdLmyuOsgHmZqH2njNv2ZFC
cVplZaQtI6du92wbrIXrqBCzMxdLp39/bhN4S+Tr0fG/oW/xb8FvubJGVVwcaKggQERhcuunwFsl
M9msSyf7gHyNhU9BKWB1+NEqqegqU+DOU4ZzTnVp2duWqB/4SJ2rR+KGgWaqm2NCGYNOpNsWzAgc
ACMwlCLjjRSEW8BuF36ETbJJ2s/4KRt0HBIvOk7y68DobG5zQkqeUvCu7NaKmjebaqrVRzT/usy1
0wp9MnPQ2D7p5ap0cJ5izziKpoxPREnvAbZ6O6EZX80UlFjyBrzddAC6kxqwR3s4QXwrQq0ibCLA
FEtSjlHkzika2+TshY3KHjwufoUkZiRORhZp0P+Sv+Zs5L+SoLOJm3JcPr9bxiFmMSGzDjpawXN/
txnZezsFaRVe6PxwGzP9EanZzjbJiyq9Vl09P6Gn+tt0E/BjjoJR0WyR+Sn0ogapy9GzaimHSfo8
UZKP/uep2/DOCSz9BSAS1I8jImwVupGt5QwvCchPsk26VX8V0sockkvW5N7v+vI8sG0kz08vgXc4
CqcB36kSBuKqW8Q6zwW/FRNH1rkjVpfMK9Yp0I2V0HBf2/OhiNqPuiyxhxuEW+NXyA4MaZa0EfEJ
4ON4lmj/c0MeCkAV67ZRq42tJe22y0Kxf34iz7vEUFNLzJ8jtcK9FVVyxIt+VpQhfvXH8AHsevzo
++IrZRrsBt1LPo8kyt6b3bmEzZhY8KQ8CKy6ffMm/MuQakgLniVDvun5GEmTn1Lg8df9wRQ73pbE
sWVRWz2rxWl2aPWGhXDIuElJsYr8BH4PJpzeTdplMQkTrfFDboAjt9zZAnYG7IlrDOb+ajbCXWZE
GDCGKO+6F0Un8veIRQ6LnDgagA21iUVFln2aQWItwHuAUdIbo+gYkgun+tTjMgeD2jKZM916lU/x
RDHW2pxeioOyotr3U5JuO4GDy3bAECc6MuN5AKVbCEwtg+o1yg0F1xsQHdDEhIPl5gNKcnMZW3oD
NbVbRkRcFKcYhdUYyO7so3m26gvfWQu1o34jtO80iprMiOK3UnjpwzNVcepnNnnPPPff3llYMQRq
iwkEShkSgcvatZQabTP17C3rkrEfBr62yc7EC7YOd5UmRr9ZKs5AhvMg0q+IbOwKdGmT1+rFwFEO
Us6nY6ZUZbOSfUnYBWuPuxLDakTfC9mY7KazgzogPtNlRDVVuuj0+4Tt+6z8ZBC3pFO+zjruv1pZ
PPLS0M/lf7g6r+W2mXSLPhGqkMMtc1Sgsm5QtmQj54ynP6sbntGpuWGR9B8skWh8Ye+17fSDWJvy
gz0aih4b9V/ToB9NUopXx21vtL/qpzdf0boL2RbgW3kfteOuuXHIJenwVfj4doO8K9+yseGq1nLv
kOSaf15OLgSL71EyP9gKpRfjDrBSOskfHUxp4Aco08ZsP1Jo2idjIDuEPlXaePoeM8446dm6TzjB
d43Bht0sVJ3IVDwDLG7/Okp39ax2eiRxlFC/KXwJh0k7oW9PrrkifB9aDWpTjNir3jbpL8YPMx/x
n3sFY7gM3fJqhmiOPs0CmW0nzXbAErW2xUWt2OO0n5muYJrmZdJkF8DIuNDB01xGDPNrk10li2W2
kTaozQfVhyBAZDf/TdF5dOKe+u7UM7GojgvjpiIos5ujL3aUAET++xaopvMAXxOVW52RD+IPzK8q
IlPJ3Tou/UcISSju2QKnDpRluVOIZzQIbNpyk9F62XsI4lgANxBIcjB7GP9KpXYvTRj99Tjgn2ef
TLUaHHGB2v25SNITJUNwkld/PAhqSE+kgFY7zw3a4tNygSDqQWlP2wUG8DQXqfMsByIwKQhmi56G
kLNSI9mFSLuG6bmlwsAfo2E/t2b0oDiqf79srUcztg7SIjFT8wExNE2CeFT2krka7GyljpfxgCtm
BP8zKKANeVzmlaHhuEdkCPfmPPiP8oF/3tlXhECBGR6wp8m9Ws/3fiUtfVw70SoDfHPysr9ykdz0
3J5r7OFVz/dlyNsTEHi2S+NQb0lRpzWNtKdQLZKDG8c53NFmAk86HWW5YeJJgLOLEtOPicnJPc6B
nDY7pYoCLzfUyy1ZjvTlA9+0ivxoikJZbliknHFRsmlbJtujMjz0AdQuLMnWIIwIKip1HPrjVtru
1j2tH+uX7jfh0K8qic+zmfSXdMwa8keHPWTF1SL9sXPuxD0e/akkBBOKwStbOrxOYm2IV80ASFaw
2RH7xGB22lWj4vnCBfaeh3Z/HSpkt0pB6rDZKJQggLUBDozTiGw8Creq+MzkQ5NQazJLh4wjvu++
YkQPwGlDJmFsrQBEsXbyjXiVis5T65XyovhHjijnhBHUOcln8sHTxn8vNU+BSS7+VL5XFgT6OmXj
bfI6TLG8w7A+LbMqpwfta6o5KVniwkJGhrk7x9NMPKd9isvwPJcmfo+BfWfcItgxJkfbN5obQ85G
YbXsgKwsRVrvaFB2YvUL7+HSJChpWt3laXuRZ1vqbBDDkZyik4yat5R/vQ99MErQLS9P25imooU1
s+lD5WB1gIR+HqDT0KCrWFOMrK+4vTj4E+lERsP9hMfPcRBo0ScCk+7YtCnRvr6lbeDqjMU+d46W
/uzp/fSb0zEOYu4ETORouTRS4jw12RVOG18dkkk2FK/Tb2PY2M34K+DWepCKip+11uwgDYk85P5+
C7hZ9biu0Wr1bw2RGjO6tVtD2flUhxkBs7F3WOpPm5whTPN9cJWaWKNonoqAe3oiPHkZAIalwSDo
CNeBENF6gaNsqw7uxqB3j7U+4I9T6Wi8AkWsz7BwNfdGvC+B2cuVbG/yiXQJqV1zETOaZWa9nXU9
OEcm5i35bBQvJ8aph9AzDvJ9vP8+cZ3c/MkoN7Q9SqmBIQj0l7LQm4ss4YuMGbadN5ulto2LuSJU
B2M8/4aDB8/7jyVYjLe17Khk/bZ0swQpJ/M0KerOTRYO8Yy9j0+H2h06KxgSNM5xYX8uV0fqYScl
J0FeXPIyi02DDOc0YlXCr/xAkc5wm0nOOk8G40KFfM0iu2ZLOjKJI8fPutrxu4aEA/M22uEAHqwL
IPqnB9NBQaa+1R+jqf6DuWHaSZMtVgfADqJ46I0iXsv9exlZ3n1EngfLbD1Zq6X1BGE+wlGL1lTG
lrTQdi7kzN8x4+oCgDdgtxGnKgeVtnmb9MiDdHLAMe3RgzAtIkcOXJOc2dlu+hu7VXk02YPsiXdi
hyo3LY1DcKHhj6sxHaZ3zuQ3z2WjmSozWXApKTZqn9mb2Qn5qTWhjlruA+inn2SpKW87eEMpuilI
bIPkXblhlPtGf7J6wjXqgbU6LHS71urHMtJfMZInx2au9OMwYlgLgia/lyMZhGIV1ft0NcDJfRom
Kisld8Onni3iLq6tHgSC0HZkI0ZXp+mfMw8wvGfSBfZN9RBYRFXy2TRX3w1JyEkqGEqJU2xRBDVr
S+kLIswBcxIIi0APywlUvc4dp/eYfE7xyaw4nlkVdi7BmU1IuKfWH5u0nz4DPfzyYi+7GHmyjI1/
JsNW2zNUs/2KKFY8WzTcM+zvZ4Rhh2rswysMK2T/bHDX9ZiXb0A8AVfi+tmPDqReHFGoulQTHwh8
JreZSVNPYu73hXsMlKp8SMwRPnaOJ9+r2xm1D36rf+0vg4Cdomr9frbQwFF9sBl061Wexe1znukb
LdbKEz6P7KFIac+XGm7KZj5EVpu54VV7ezLLjd8kvwoCb+EAKtmDaRt8alFLoegq5As3VOMOaIGb
BU+CgoRRhbyQzLioNqORE5OGAeK5zRoC0lnMgPFghBFUw3dlgIOQs8BStd+rmC4IhcCc79ANrhXo
BZdGQ8Yb6F2/s2yUHvJl0WomYqh41UaU9nIpO6eF8yjy6GUfjs4Hs6Su3cn7/JzAcWZpim6Bzl0j
KCIVOtk2zMYNpy7EMaQjhEf0u7bqIDlUFonUTRBfTKHny8ymO2gzK72NFmykqG6orA6/QGFcmmlE
GGBO40Okl0QB5Z+KpxSHSpw6MAadqxQCh+I4UjoYiPg7f8n3vQu8oRrGLbpBG8uAcP3TC6Tr3LVO
RoYySf5CSRJr8CjXBxM5zr8Kewqe9AA0dpji56zCSblOUYsQqSUt9Oo4owOXqaFzgLe/LUlWu8j9
uVynV8XUrh16DTCbrCobF+g0Usb+qJcmBkQrtcB0aSC5xF9drgflSZo4zZuaO892GDUXNetClhsF
RnNvbHeFbY+3YlJLcsWC8mO0jH/PlvdGM9yFum4B2p2nc05R5cQeDjMEI2yUPrnogw3QS+c8jIhn
AjV4Xwq7scgbkf02bkJuFReyEPptFLJ/aMRawiWjZR9z2K1HyJ9M28Rmr/AyYy0nFm4fzBQ1YYAK
z38jJyp96dHkO2bmvuNaAcBigUEe6sa4WqT+rbQqC56EHBqaXPkLnk94z5pEfQ3wDaOF1JE4jtWz
m8R41EugMAwYz63Hmg5Q9sovCPfyBJCgD2v/xOe3VxjSXxWGEIAxWhAtJaLF/z6UkfvvZYA+Z4fk
Qd+ozJUJUSMSqXdg4Mkbitb545aBYb72sJ9tqwRSFn7z2Tk4AVpJaZhxAXFyCDjgdmv7hl+2ztQn
ubeIA0z3qEc2nQYZVmQmXpuic9QNM24RRm5i9DK68GnWA2+1mOIbHQ3lODFciw0AtZn7hPB3YOoa
UVBlHrbGoXa6K9Ty0YmNvZKSupbmvVgFwPDbV3iE1pMQmg2V5y3cjqKunzDcE7ZWVjTZgjlA75Hc
shGxERIHbx7AcjLakg+NMA9Puo1dQLhxmddWuHHbYLuMhqhhT2DNKYTH2MKxYiCzlS9dq5kOr0aE
UlPK1ZGkrSoTVMfSSzjhUO9d2lY+paE4V13+6VX2Vd6C+977jXjcOra0RVg7kx2/V3SFYzigNiDm
SBZGsh6Sz5yM+/owuv3KaNpVq3+4TPY/PUZZ20nprGOnZuS5RKAFSVypd1w0zHo8IGwzPkcEuxBP
puFN3nDlF9kJnWxLhky0SgiRZKepm79Kl6Y0nh8HQz/TbWTP5TQ7F8vJvuy6Da/sxMNt5VowI422
BwCdrlkdBYRE9hxKhUDZ+ITR1iikLBbJ4jrPy+a3oriMrMSr2q1QxKdxt+tAeWLn92lchHucs2xb
lNZRKh/Yl0SvBsOqdaDA7W5cdJV0EOeZhJhlMpTyCrutDsvvsMBCmADaZHeQ5uPWJLGIsWtiu+5d
2/2RM0L5UFjBNSZxDU1hmR0LNSrPcT/XIDL6X7Jo9GyjOZeD9eVzEa6XEpTzlyU1zpQ1gcz2HeP/
LcmIwkcaFGAruMDks58HHbs4yUhYm5R8Mh5a6GFrMgHdXSSEwY3Gwh4H7siw6z9lpTW3+osx0wWP
fwc/nx4VuDGHyFVJXWryN7XvYYfSH18MCwDMnGnFuY2cl6Hu9VOaEd3u63Q3SH8/MB3RZaradxgy
EY8a1hQGQWRHh+j4W0C0m2JD58S+TQpHFTGCA8KwCpKZD0RsWwKVEax07dgOiDW2Beqtn4riwfXM
tXyVMWm6+JpeHuS5Y+eMwc0KoBK+5Dt+4fu5KvWjHEKNRv2PFiBfdqflu6GhcZN20YqAhU07MYEa
Jy7lbe916SZwLYyjUViRwayUH4Q7mBuPO+Oxz4gkDjzMO8t9BjX860+vT8RPUa0is/rukZrtawND
WqYHfyrhbJUPYTyqJ7mAxGqPNAmCZlwrL2Pah7tOBwbbWuN20Br3UUUUzFSkTP8JlwtVWSme7X2U
ZsSoJyr9j8FRj1rRgMNroksNLf6lG38t2zsVEUIx2+3fBvi46jG2VspSuRLJg1xZm+z7JnqVhRyk
8fDgkMm0qgbbw7GfHGoTwWrF6AqGBSy3LFvLyR2nJwMqEapNj+4NnM2dSpJgngWgFGLuYlmXbtUB
DaUgmFiiy5AklXmEGzibYA/aBK1hYCZIEuTVVrlbU/M+omQo4fQO2nYc63E/oD27Bn7mXYmaZlMJ
7smp9ArDTR2cU4QgNOXoUQI9G47SrcGhScaJweDBoATxhuy9HkrjxanKoxLo9lvkOJfAN6xv7MyX
vOnIZdKdTR/E9WbM3qBOb0x8ZFdV/J1CB8SKlbgsncTLRO2F5mkjl5Je2yLlw155cZW5hTuRTkfm
71ZlFy+1wYavGboHnUQyfGO2uwxl2gTVUaQxVUO2CkXnP/tpOR2XSypmwtswVI/EcpWgxDUwAopX
7pcewtb5pkWkqx8qXTdQvwlbNi3PSppcibfQSV7hN5uFCOP/LSYYW+CfS/KH3vTqbWiRtbl85Yti
3qMcheMjRGiRZeR3ds1eevKIWRTjX+7B/LgFpqWhvocgCEqHOLi7VC3bgyMUxdk5MBz4ykJYbCcK
d9AIo4wv1CEW2fKklkxMtNPB1bfASCk5ax39bV+xv5kNCKyhB+SOhKWqpx2GbjACKDb12r5odXvS
GD8dpFz5R72cVCpzGdeMuEkaccDv2nc3y69GGQZE1k5Mpnw4dGevbLXdUgbZE5gUtlLpobBEQNI4
5bjovFZ5opRp1v9vl0tyNml8DFnQFQdnfdTMe/lQWROKbw1mu3zZ4+3KbLu8TJJEQpVHnkbsvPlz
id25RTx6yM2HUtXN/c9AQj4rscittAlNmZz0yp2BSgdUjfz/pBxzpLfZLhWfYqvx+uefSxNYF76T
HeV3JUz4qzcaETA1GJ3GR/ZtGknyXCn2po2oMRtu8tDuGI6rTOLe5LOk7Ws8hQQYDcIQPqkaSkfH
MB7kg9GDak1z37feIy0NNkpqp2wPyzfUwKBuTC0OL33UhpchMf+mILG0TZeq9VnF17D2qLceybA0
nuXaw63Q53CUnCs3LXaFlevnuBURDczjGJXob1YYti9JEtGyjJH+nDTjcyc0iIyh+m0SDLQxhNCH
a1cBxlc0QXV2q9Bz11niQiB3Ed5qZXATfvA71n/Zc5zf8gb0eq77/ftgoBSdIG8tz+R7TGr71SDe
W56pyWbQwBfDdo1Jj70sW1RErURtMiGjiY592hC9J/g+8q91b5krcsvIMFeC7tKM7nMD6efY6qEG
afw/Tlv5zCKolbISoKxO+lIQdv1TQzjqgxVVyyvbyKs1ndI0IXPhXof4IwFPKieHdYNtfNKR4MgW
qGq5blih+Bv5PTWngrJT/DOXQhtzJUWmrtx5cQUOs0UhhHD8j9o6+WuDqpoeqZvYhk5/tLyCuyUs
5J0Pk6OdqeyrHuMjPI+YUdBcbspkfps99OwI5MqbGiKPCGNiSh2mHWxdUUqzFQ529Yi6zTEC9mfi
iHAa47OVXw/u+uDiZkjFq6gNGpwIVG01KQRGw0JQSgDjAMGSvI83hpmfctD9kHnnIjtgvMNKyy3Y
BJBzNMzMdhYsCpYv2CiG/t4OVsnuXNC5IVHyD06UMxxJB90djdPyawk6NgVUwNMuq2ATam2l7+bA
rNxVbJnWXV1+4QeK2MQ00UMpnjUewRJ2trICTd/JFc4EJGYldHAXQ/ONTRsjuPhb1T3yR6siPlU0
tugdCaORUilthnUdO/0+zciPbSKQ/D9UuVoZHfwWOA3J22TrERx7kTNcT3FyzpGtMjju+Fs182/2
rkyU6nB8T4hGCMf4uJwAC5lBx0FOUdu3xE7D+oo6AJhs+V64hU2bomyVu37UrH3iuFtuk4K3hVJW
PmQxfpEGjvvRrN+bgo7PFMMuN7DJD5YtInUOnUlYEsJdTJ+Cw1cTSbhOJzfb6P/dNIRJWKznJHT2
ZaVjjK0sE3J3NbK56V5CQ/tQYmd8sAf7mzNsxR+PT7SFLOdCQmEaolsCJRif1GA2T4RT3ErmFufe
6R/lMrYSeVLyWVLt2Q3gjMJu3rsqIr9QOctddTRZ4TomrWiZZpDDeijiwYKHAoxpyBsKjmGGp55U
UMPYGQt1lm507VW+8sgWRBstVEyYPo314OU5bDCH8lV0fHnrEl4RTDv2sg/D5JQfkRnYZCcRnGSZ
nJNS8xxoPUwkYuaSLCG9RC5bXMfzLrrhXoDBFJ+2apLNE4Cerkwd3DrzzWMg4Ji2Wr/pNjbqhbIY
K59yctcw0wdrpaxloa1PVvxQdMwbhu4u78Lmu9SbO5UF27vmItB147XcVJZqUh4qtnrcZ5kHj7E2
bnyh1o+dyFxpuXGtjIDRjGnGJSBavbk3MvcwuhYtXxB/L8oTMFwwB+LmtMjtveqrI33zbqyPkaKE
lx/WGlic4cIl5O29eXyizm2I5iNUvbAKlkuNhs9ODwKKU0g1k+aQN85bP+8n+mWKvGrHsGjcWjoR
twpj842LhPK7bNXkyIZ3OGhx+lYEs32LSBra6l2K9Iv6wedyo7RtdN/9YOYKd7eP3A98vMi/asrT
KX5qkmHeay1wXZ3lNpAZ91jMKA60WD2zzAc1343tTU6CYzhg7J/WEfud6+yCEogcil/F5kMoU2pD
RxPweGd8zUPINwKJ0mllzz4XDigGhwD3WTs/9XzID6FmbwltmJ9Cn7dKIQIKZszngIFqbrd1dAk4
zw//82wYSREYSkEaa0OVdSOeqg4z+jkOCStObQZtjdo7F1GiN5Xd/WXbu2eUSAocVsOdOTp4KkH5
vak60psKD8TX4Lk7I46UTyePpzv5bfYm5sldQVM1dYBZbM02TwNWphVKp+q+s1RrXQ0F6etyrTyr
JkZEodRpNSZAoZ9YBzkyCEfnuUS9t+71ujvOlj1cHUByQ+v+NnLmelx3ZuD5mwRm9jms4dCWCg68
ykdhr2avJC28N4Nz5/bjl+wfuoJ86yyfhJyQoheRhWBw1yxXufzu0gke+X+Prc7my0VaRbV2NZIx
2tgvn5q6b9axgn5dQa4uF3/4I7Lj4Py2sNUSWaKbp6BiCuzouQX80zbAzYCikMvLjLs8C5czBvKb
S8G1SFKgZFlottt+r4Qwp0qvVDfBMFQfJjULS4kX1U3rszwy0SjFxKq5/Tb85TnouOUQPwGhsi1D
xLD4jNiVmMqVMHg/WU8MB3Z93FYbAwH/TTONFt16ob3kU4dUHOkx/Lgy0EkPj0fz3qwZWue9layS
IcV0wPwZgwZDrDp94ithHfEGNw/ThoQZD3gDOOsUtz/7Um8PLHzhNgYBXAWu1Pd6SgxM2hHWJG6r
yOz618GYjQe3M6BpFAn2Hf6dpeolZY6UQn40+bJzq/6E5OysmJGPEd7+kMenHFsYIiWpqvYzkG8M
eNA6/Yo+wTD1ctcSObgyTfuYTCVBFJrHDFCM/2RBazl0hx3DJLkvyzTte/QKa9f57p1UEEfF9I7R
w3kMI7y5Aq7QTy39Rzgt+3l7bBDZZO1LlwRivh0JxClslr7W/hWhUQ/fOMjGt+IivxeA1O9L18k3
DrbsZ12pb2HQ/0liS0AkqcUohlowD9kXo+Bu/JyzASTw32zwd63dOZzlxV0dkhDEhGflNQk4hk6r
IMGLQ7Xz7KdBLx4tWYdBWCBGKRSnPuyXKPfv2M5GeAoMjDKRk+xTUzm4T7OTKIDZx+Z7rAYsLa3G
zrZIjARklPJi9d1zlOr+0W07YGBWDDNb1hlmQk9Nr+Gf6cjw78XaVT5oXeMzBU4JD02C+bvkv3c1
U2c4hl3wPXWTRYId7bcRTNkX6HOrzog7iNigaDgygJEGCJDdLD/Uhv4HMVN39/O+fIm59yVXEmAi
QjolH8xkfp0KU1ne8u3WWJct+VTBkKckWufpzgxapuSDYkV7YACo/pl4hk4BxJ2CQ67Ywl/E3p+y
yGWWJSs/qnrrYiYWg1LIjEHxbpAAthfztsG2WlDmpuDK8WwAB3Gk+MRsjfmMQAw0MnXb42qNIFPk
3W89S/jaFFpw0Kfpfel75U27MI1iEwTTW6E71W8yHmXRo5Um8RHzBANdNPVNCFzDbgB6kR2i7/j6
tYtJ/6d5i2PH3zVNfq3msTzbuXPGoH7sOyCQmsKQCF4AW7ReIXpx4JjHcseMo67SYuOV4Q11f31V
xeDdRLOlJQxOejcwOGZ08gFy+7tNxg/uHdhlPNi68qJTrWi+auS6QGFGAyeKGqLazwmaPD56oX33
ADcl3t+G9ZvY6rQ3D/IJivTwYLixIkJm4melih7UsB6xtTVIB1RluvSkdq5kxdH3aG9BxTGh6qh6
8YdlR9ZtxZppt7bLdU3d2B7jp7mi9lAnxdrHTjZdkGJtbLgJdyhIXuk0EcsGIiiT5hfhFLaOA6S2
aq3alMVdY32Y1TCIY55ICUdlfC4djOqgt3eFiom91UgP52B7QiDOWqzMmFIKrIKL9XlFe/+OWhQj
fn8/kf1EHBkYWXB47pYAnfGp6L1lsYZR4RgT0HnEex5toNrZQtFSQBdBKTubCobriY2I5QV3PaPD
o1HV3FsHRzvgKw8Oi9yXodWhm8jVk7eoaKYL1ICyHlJYujBTk/TW5fOj0ekY/VJMfXGu3+tMx8+s
ivGlWCSKJZr9u4n0CAcddy65iBt8VT+3ZnoeanO7KJqGkglOH1njXa7V9sa3UceWxHPIAi+q3XVl
j+2rn6YnPSydvTeU00YW6PSf68HAgs7369vVxmueG/M3Y9/idxMYf1sWb2e5xUDSYZzK0S5WCtFg
qyYavrxOMG708rFiXH+VgkMfbDNyinZ8iDWS3OUCYMwBE2kIJjemAVs1bIuDz5dPml9cjB8n2ATQ
Owx7AM8dG7tAPMtVrmEpGU/R2K47z/EOo5VGj7nNJEs0TSi7nyUrqWZ9kVt5egYvZ63UJDIJdrLS
Y1Sb5SEtHWJ/aqJUlwENZca60EwCcAo128lzf4pRbOPhMSEEBCoHUmxv1AbvqRshHAgyYJmEVz9w
7wnxZ6v9SfqxUDmiM4ugyJuus4djHP7uY3VG9T40+8nvOfwdvfvDmXDvlAVisTDPt5kCifPnEEB6
iuxlnv1NgZln65KMcYgMSPFYEqbPidmbaeE5QpuhbxO+rdfcq8uV1TPy5nsaH9XeaFc+4raDjr2I
nZLA4A6IyyuKZ2rzkK4CwJCUzxV20JwXIeyEZr5rCR9jeGTeGloQOsT2c544E9aqj/S8hvC/59tK
T6OEDD5Q7lxSEQAYkht3sauUDcZIVpd4ZfiwqmyHdHvMRA+F0YS/p7Z3V1jJ2pNXzNfFmR5kn4Au
8NOSafRPml0n+n1Wk0U4OtNJTwiBM6RgShnG6kmJDR01Xt09LGhdObvQEJXXeJn3Rp91DPW19Ak7
92ORa2Qv1fpTZ7YUQ8I6MQBZjgXPhn5F5cot+FnkS/Egn3VgqraRgsYuzLXkUckNd8VPEH9n7W+9
qcIzNw8EFQLHPqV+cnHqrsa+IRRdxOO8WuiFt5GhBsuv18iD9fLbrTx/vAv8u6pnPREX5QA4HKGK
1o+oFYv4JQ9VcBkQb7SgR1Mi1hGSOInmkOIzIItIGPbrkPVzVI7OooVkF1yc+rx9l5+lplUiDBrh
48rh+j8E3J3xPNBTze5sD5sYwTdfN5zQ3BfXy3smesQaKcq9DURDAuLTI2NWf9eXZfg8pEa2mvz4
Dxl50XPfqUyfVYT72yoIP5f2jwhff8t/62AWiYb/iB1xHww4emR3pdgXrC0gNgdieZyeK30dq9W+
bEnbayzdPzOGyZ+BrhKt7mNBzKP4EnZkmOlYd1mmVNOZGIZ79FQzWyhw2P9c1R0RrXPpGSfGFXiM
Tcb7bpv80xEnWrJvxG4zwKm2sYj/Wstx2TIzg84FAIQ1so6HsFOCbNXWcUvQIA9KnPkXRHwHW2jN
5FtzPH8DRdCQZiX38nbGtjV+kK9SSLLL2g2Vz7DsNcsgYPEsIjCk0aMq2Ibm6VRwGWAdtDqmqXHj
qze5TlLt4I8RKtGh9gv7Ls0CHcMXP2hm90+eg9hc71/dxPDupDaWI8G7T/vhrSxx22Ly9VaLno3p
kXVplIvvl/MiqP43kvfm7lyglmBGOadfbantWX2lV2X0u0vfW7eRdJU/JpQcv+2fucKRSVT9B+Si
fD8PELrCJN8r9chNgU93pQ968jiV9kSWln2Qt1f5MEQxipoS12dS/JparV7JMgLBEapLqaeO+ZZJ
UaqaYocnb9cd1nWL9k7KHfgM2Z9S+q3CSIMiJoac8kF+iJrGDLBUtYq8OPzUfaQBnJEchbRDEyeB
uvJBHz3s6HHxMZgJzFUhrXEQURBqMVEQYL5Q1AyrUxzB/VeiaDfmTIekYRdKHTknshV31LjaMKOL
kum0bNoYERMXg8y6gAi0CEHCNsU7DGierkqgtwWWXD44xFtBMWcc2Jft30CQfuIwVkhom6adJ0g/
xdx+hcbGKqwGZwfifQug8dbhXghyzQ23bsVEKGvBecBM5C9ae84lssiea8ucVj5Iot9zM79U+yBp
0l9F13yxhCh/zX5513l/pLZkaKP0bGaRAA162iV2AvoZxcNEvAh8yinfGHhUzoGSWVflRUoU5IOU
tBB4irjVIfquAK+7iafAfWRYj9WYnG8sYdzbUUU/EVU5c6eYuNwL71yMaUTKtXohW8V8rdLga7CD
eyNy24vKGPsYzeO3lJvLfi0kLm2lo2U4StFIYxQ2ppqu39Sw6qV+CcGCv4+BKq0iJ4h/BwTNIukV
EBs4Y1WKNMLqNolNkqWhzJchToyHoFdnjDjZF0pF61wE2VW6OubsJgfICWs91X/jcJ32jejrNIe7
Ymlk+TLH1HySahKLmbicD3hoZpAPCJfqmIOi4uxtIP1sZLVvJKW6L/aM86cnXXfAoUXOrcv6Q1d6
wU2rNP80dGEGDamItoY31Xy5iADJBrq4YBp+IfYHM6NUv8YkOMdDBVpBbOyLydKIg6TCl0VTzrR2
hYq+RTxFXNSiK9NL9yb3MqaJ8QZCEMtZq1xpqL0vQTeneMGFIqfBWZEnpnkpmZTs3bjCqSIXKYHa
nvW2Z8YLJoOMqDQ65ENlrxkZacSVjdZpnMkjw+wAbCDj2KomhPco6EQQ0BQ/zizZcHo3zrEJuupc
eZjbV/JpIIJmst5kkpMRT7RSs/g3NxZmPcQW1T6pQhwNyqtpdrTuA7NF+TJy+Q07RCnaohanYkA7
fpE/IEKn79Sf4m2P2mux3pmCLrdMRMmu7jeDRcyVo073vm+KnyiMfcKQgY7J2iLVgFNPFdo+KGQi
sSRQGhCQemjs0PAmW1mPtkSl+qCLVh7j9YP8OhYjw5bl/zI7tbZ1ycsVE+pYSfxHbUYCbdv2V0aG
xGOozI2wbngbkva8bd8kM793A71fVd5PaYFVxpwPEeKvQ+OpBVg/Aq8CHcWZ1+MilA8uutjl2c97
jvjTZMCUUUKS2vz8AfiqAzmN53acCrwC9m2Q2oEopQ4QL+V5DBTTIIjW5nDEOn8HtK9w8ZNz1Neu
8as3cuWmwY0CyKCybLSyB8hSIEAzahXFtqhVR/zHhcj8yWMVIUZUvcyif0WspAr8KEJ98VKjWajd
uGaaW01MlAndgR66DjrSFPS5/KIcH3ZB1iSvKOUSoIgJ0IFCV1hsgRSfdsPBnurqOxEaFw0dzQr9
5g5SnPWe6/AT5VDH6bJ6N6eIVMrJRFFLZXEI23Z+SXHTfvVtyyjF97C2YnSKQ625zX3EUhk0+klH
Gb8OddbqHhkIGLJsFJEUV9dqPMlJIXBq/VJk9qscZ/pN8134jiPSqNielb3/ULjcyvqazsIca+eY
TRkhRszvQjcA8jBb4wNkyOrUREm6Ugwo9IxiHpOMXy/4m6PW6iuWav2HpYLM9qe6RzkL4E6eIBSM
xsVHK/TYwVNc1V3r0kizBpVHU1uwqkqT8Paz4ykHbjmDkoy7wE7GqxWi+On1ZBE0iQSVexUKqdmO
HbJlb9zPnfNSuUq3X2x/eNyvPQLe+8Esz2lZ+0/yAbzODelxeCdfKbAEwE0CQmq9WHmqwK38U3Xa
cdyttNZxHkus70rqlR8ZHpt/12IBNrQhrqviNhUMaB/56ijkJYn7Ts0CMnZBcWkA8zYp3r7PsQLZ
2BJqnXXOTurBf3ALdYsQcxGPgVX4jMF7PesEATemOv07lTJSXn/0DPIZk4Cq8C6WRcyKGkOuD7qo
fmo0GHv1hCinrvTqKfawIpee8qy6pnvLYEkKPVxVkeFoYqJZxsIIPptdT3W6IYBMEGVbbT9H8WFu
dO8zUMAi0m7nq1KvB4CfwtFZR9G8qys0CcQVYq9WKwcjt6odsjzv6Jj8nIV2Hu69zhvvXAaUqL8j
6izhFZtzEbVFDlZqDu28irgWV0bdpPs8RHCbURsjEBJ2I0Z3A1qLcFqBhi7vkbJQUwI3lsDj0WEL
3DU4vlCaFvl6+jLLerql/ngjuOZpEbJ1pAGX1XAD4EBE2sCKmkTmm82g61FpmV0ts/nEbEmZ9q32
rAb5q664TFYsJ19nA3o3JwvMbUi/+AgbOYBEphDC6rYZGVr8/y6hU/+ypjrfy1eqpzLByVImsPJ1
T3DipoOWuWZGN13kH5vYyi0hi58uzuxY+4jdZpxlhzIyD/18JCISvLTm6e5u9utkI8vmrlE2YW7t
QHvD1dKnYBOClz0mHlFPk3Hv9Kw96HjT6tzheZPdsdx2/zzI9wboCKC565t8//8oO4/lSJIsy/5K
Sq7Hqo2Tlq5aOCdwAgcCCGBjgiBpnHP7+jmqHlVZGdmSNbMICBwsAHcz1afv3XtuISYFTTkrB73h
3JV2jFgqt0/WjckkYBF2NrZ+D9rp/XEWD1/HJvnNz0lru1dE/JbPttPph7Cw60NeVeEDyR6cZ7rS
xCFuRKvG6F5Y7vQny07ea/xniwzb3IMU5BsGyvr4n8RBK6SLZc8AbIUlVrfcb4U+k9DNEGMV+gaE
XYrE53tx2pdcpbNvb1U7A/iNK/tg+EZzTjGHrIAShcQzqR0Zi4G1mpG1HqMuJXg3IQv13vgIlJoD
u57YC7byr53Xv01Vmqwtw/cA1rbngCivJ2eO3O2gkjFACPAh0DT7lSCPfWxmxmkAx/K7kUVV4EqP
2W0QWR4zIz3+lWdGjvhQZE3hx1hZXQxTljB6egooUl1DjiF1RQFhdGNkLM20JKTLdV7ZMpU7U/B3
fQ7iY7aJbs6QMYi7xulIWzED+K62U32DBkf5YyqzvpTAovvXtCANMZOV66ECic1AwXg1nBCfReBs
WtcwLmn1APVhAcM9pjgmWa1d9EbZPdzfVWFSLrR94HLiuisAdDvzeV3FpFfFDS7nrX6vOAfaMSBi
aSA6huJtPJdOjgxJ8aDp7Zoksu8PbZGZAssWxzdW3bWTxW9pizZya0Di2UloJIJWeuoyx8WqjCdX
mZSHEVrDDf7Dl1oaH0SqOXaGvTP2y7sIlZyEmXhfRHiMGVA/EehWbmKV8xCjVaqUdgyX0mSmGwGe
IfluXCqrjnCv89SDHgdvDsRUiov993vDqq6JEoH5c/HHHoCOGRQ3pG3FmZ7hXj6axYfigKst8Itj
YfXfQ/bg1qTlJ052pVOmi0obdX4dm2llSRZK1ocWlC38GoSayDe+i3WcGCtr/fvH6EknpFPgDeld
q1h1CMR2DT2C9f0cVgVMFQcLqWalgZ4qknfp6Buq1F42DvjuHKHQKc9mHA1Iij/liD9iO7yO2uW+
i6IT2SZ6Mp7nsWPqXmXpOYkBzvM0HbSpdTf5PGcHC7Xf3iDxWfpokUWQzwhgHtqJWJunWIm2BGQz
KTU99+IZCDBDL+DCFH7WPIU/4lm+eTBni2VabWgCCL1rGCjzykoIgOPK+Gb6ZJHIqwjpzzHtGntd
+CM5tMIzrBUig9tOO9zOCbLfXPcOusYBzay9hszWRF0LPCqtMQ1dknivmM2HOCu1dVpCzaA3rV8R
/4IlBNa4mJjNvkV5ds2ccSvvqyKadJTIQl2n+pwUkHmwXcKFiZXh2bAz9TEK6D1xKc9a8k4gpbMK
JxsMvfFNCqoRcW26ChNeaQQGfDRBWBjN4Ro7WE4kkNvzMOrGykPa4Hy+36O8GN1CVvo+MdRHeyIL
uxozkrPpxfZWFH2JxxYVaLIhl+ISAAHZ3uX5dYqpLB/Oo1t7Jwb5xRlQ7RnwZ3FVaHivf39PGVoE
9CYEq7usxdOZ03pdRQh4aajb0SZbVIq6Kh0d732BSlORQW+H1oPbOXAuPcM+TJyarha6NCYy1i32
ivZKS7i9+oBC9ilr3cKh2JOKDgd41w69jbPOi3a8F3s0NMEIz15EzItKRK9lfQMfx44zdP61M4pn
Ja4sDvTZtCvU+TNgg2pTIdQiQTcP1q7PkqJoQCikKcxvMoRxHuSUMss3QYojnsy+szfHr8EQKY8Y
m7NtWKrT2dCgDWMh+OJge10gcOZixamBX5LlrMfCPIVXtUq+sVEhVLAm6xnk+rCk+ZvC0Fas52Fh
fNhF/kkO5S3Vbbeslf62rRpWSvjiu4wp0ube4UGGzuwm9XbwNsc3LTKfGrssE3JV0adUEY1B9O9J
PpOnpI3KGsrheARaDddnbi5Z8E4zpt7KiYKnP+EXg46mc+6Q7V2HxJjW7Jmq1b1xqqlXyHHl9jzq
yAGqH0ebwAl+y90suxQY/exBI+AQgxeeaXOI7iYRl1vUq4NN1nnWqQWN8Fia0CZhAL/cl5MoIOFE
2CjkRT1UiAYYWlW7yiWgEMWqwbeHw5HYkmyZiAyDgeMVWcrTrTQUZiViAqkxGT+0PIeEyXAaZwiR
bj27SfDDeO0xGirkDb1DK32G0cQFEG8HaI/oQIlVDkWgPQerUCEPuquvQaS8uUJxkzMY2zhzUO6S
OONkPcz9UR7Bqi8lGLKlJ1Zi1h3rSUmQrWi16ZF7UpHlPOvMK+2uXuophpmmmDvMvimeY7cdmhOj
5gZKUU7rwNjLB/LDnAa1TdUD+XNE30OO7DVNQX6LTVh+KDKqx3HG4DSSHrFvfSgRtnXMc9iTdoly
dhAKwN/f6IDKFozesq1pCjkP1Iq9bNllYME2TTUYy4BQiQXSMPLL/NK/UJZ1D2GbbRiLa2ST6tbK
8kkMVUUDLBH5Ey04VYSroAT6mZBTErE2d7WxqSGCmtx31Y6G3X23JrcHc65/sUIV0iHn5JX834nJ
QWsg7yrZIlIsVG8SY5DrBPtU7aTBAi2ei64aAp5fEpulL/SHMaKOg6VmzyblfgDE1SNilDMGDq3e
UO1/YmlMMBA4YHTM7NZzXrDMyouL1pYgCyNsJDZpWrJKp4/m6N7oVijPorakJF2UgmFDnGhJP5W/
XenH8iLfq2aER+awbROtvnt7pMGnhdwBW7v6fMe+UpTHFP3l9FlP0JTR8tiAGNSuAYSLBd85fQ0x
Yt779Lwo1Rg+lXOnbEjCXGANnxWD+5eZzlMQ9JTT4wPmh/GxDTQfa/XMNV+I0GzikORT5rlk3kkY
BzNpMh3hosD57IPtKLygDp6WPasC5dLkZwvBmzioFO992ijne7Ux0l4c8Vn0LUGfUown32jw6Tfw
sHDDNKp96BQNFMBkh29VXSIGqLwfIvOsCetLlqrTCrScs6ZVvEczDKOvA34AHCDl6KIQeCI+5HhR
x7xBDOOU0eivRcbNgQI32oMcgj5Cm70MSU6mj3WSnffQAn5wv7wixZ4EqDhfzaNqk8IKxYBWFZgF
j9b2iVRnEeBFkV8fbLv/7d4L0xTT26QP0GrUBchTOK9+F3+38lpftK1rnnFBmmfDL4ltG4lFlCZH
x0y/JFobo/scfI7+wxcNMvAtJyIlWGDFmZDI0j/OK7IYtGiGcVMguNc6/EjSxWYo/Q9DMCM0+FeG
94M/5fdsL0CglrJ7SzAq1RjS2q1kwk227dGeywt6sazY4IMjhGZ9vpWzcuotoJbyjlGom+4/IRFx
T33F0MbFo8zZRXevmgJ+Uap3JP8WxuOnUHTvVXJQ7uyUrEYaOLqErNX99FwZjiAkJi6pcPKcIDS6
02ygipJT/Ym2/TmeKd8GCMBF4V7k/MSukZxGdowQQsxUIqe/5Ry+jlrr6tvKM/UFH45WMeV6sonJ
+F1mnvZsVJZ/ao0ueyZcEfC4N9x6eGm4TZjhSxnXzDGL1KD52sQtxWWTjTtfneJzkJg3uRzqLq4K
uiTgbkSN0ykqmaXk7a58DugnUgM77rlHaj9nE5a2dkxx6BzpEmBWkc8eHqWdLmKUPA4NLBAaFNRS
P7pKVS6QDNYi2o5JfzF8jA2B8NwuV9kibgAD48oEQFMp62S0CqwGdXWItJ66mngGApJ6UIFuY9zG
IB2QfvUnJ8Tp65s6puohw8ByV5l6xXghKkAJNOeq+wgnOkLdD1FcQAvv07PqwO+pdWNmBj0WK0X5
TUH4RQyc9eW+YrRQksSrnmzargweOG/upsAM9oPFIEymaBAo3t8VXIlQqfAMm/f4ZV/52jHb/1TX
zgnZc/cYuLP6qfJefPpI+/vrT9S3v723dfsh3cl1VwPUeSQaOVzVjmOv5NorA777cjjKRpCNb3XR
D2+FnoYbL7Kbw6wGcEjA9S0Vmv43yEegULLcWcmH3kg6OyPziucyBmAtXkt5bIRLMm0ziqJTuizx
z76hF472JRqcteUb2ZM6z2B0PJ0AD8tdyUEDRuA9CmrsxmUOtwky/NIWzux6Nse9ZJxpswrIJ6mf
u9GGqjEyxIvc+nWuNOM0UQUhBT1b6EC2kJTHhXwo3ygm8L0YMYSeTtPeAXe1DSt32oDhBaFRTdmi
KLX4m81xMJja4U0l/YgpxiWfiJEeRaHaizeOHY8HvexfI1HAznnoP/T4N6x/Gaakf8p0ImaViBqj
Mk8fGV58yHafNrcC3O490CS0d7k6OLuIMeEmL8j9riecJZEz3xyjZJ8BSyIdRnbpXCKNM+7scQyW
vXXVHInulPtem9DjtCe4n23FLgHlYxG80Wf17IUdqpHIX4H1h7LyNRvBlVWQszd6hCCfUNDAtM1z
QT9j09CxFkrmchnVykNBf/xb1xVPY+gBGSsj6P8mETeZDocqwnMQ+Xl5bsOAlpbh2g+ervs3CJg3
kqOyr9pcvEar+yyf0BgcmcWbh3T+EeWecdYje1qUIvdtVq1+CSbnPQ6maiWn9K6Cfb41glvbcOGl
2vyBqbBcjaFLUOuY6qv7lqxrkb+Wk8mkJ6Gii9B1iTmlNxnjBXrsoiaJZ1kJRx354Nm+lQ+D8dUI
6RJPYn1KASBjge2UbWDGMK+9ei+tvwk+30WVefNZmcs1GchvWYFLlLSg9xnlc9RGN7XrLwBrdGR+
FB42Y1sRQhWcsoZpI4nbzUYGK/RGQip5kAGb8gimYVaiHcMuLneOWRx7O9D3ZoUPVlC/qhTIE6ks
+sGa5oVtm8ZvSVw/So0snBC4lrnj7XPHBuWV6uoFYzY5c9hIE9banYx6yWuA522YqxvkxdrCIBB1
oUntAMnt5bZwAjIRy4rtfprXddPbmyEyVrJOrkwa1CDLLdRLdMrA4X7yoG0sbCWrmO50VCYBEiyA
VXDFAmsiKy+h9W/xcYsupl1r9ePQQNJprBiCDvjsFVlX7d6gUo+TBG1IRjO4sGi1e0r26BkKqV2G
y+hXDUlpdMi604W2eux7Yt/Fw8n3EwLAKHZoPdT1vo6LYmVFNgJ597mOUrqIGpo8kdyqdC66idIP
GZg44RebQI/SBwbctXTMpVvYIkpoWeD9F05Qw/SLGzmgaOcDAJcaIWyvKcX0TvXpHyEEC17tkEpS
MDqDBu5oPpGZNdpgSuHGxrvEtPDzQIxUln3RaexTnJnLqN2Lq7+IE6Y+k6GdU6UmrC7AGB8Hg7eB
pNxuJqX8Nmjm2e9JPoKngRXIh3y50ByyYXIHU0LWj5ReHZS2+qluWnd1nzXegYs4rFLk3GN+AGEz
bUynvCmDGfEbzTG957BdJhN5Hza/8MrEGLLuq3HmLkQ14hEqu7pvN46Wl5/c2n/ILeZFdjpDpRDA
Vszm4cKcE+UtzIpNPJvOM3Chce+PiOA6k2tAc3VidmPRhoyf6s4x9vi3to3Q97qmD8qyMMJVpXI+
oIFDPhSinlOId/cQBNlniRsac76idnKyUIUspJosugEjCxnL0INaQxDpKTruNOTUaZNN7nnjFUUa
8r3hk2+ZYtbWVRcsJ9l7Av5CjmhDM542kmSoMhADZoYs3/ZKWvF6hLtEK7ulZ/PzBRcHq9tiJgvF
y6GTyfl0U9X9IUtNcYAZ60PRl/Emr2Z6+0WGhBedtI3c60o7O33glPUhiUvoRs2FHdXUorkxECc5
fAnjbDvPsXuqAcUc+4JLaFKH7mZWMI+gAfq7JiKvsk8DfyHvMisMjGVrReVCLexXfIH2N0q5vaLM
H0zqUVsQUL6vK8Nd5wIgrSTJyqrnU2mphAW5o74PESkvKyf73pu9/gnxCXaVmoloHxAjZ9cpxaMQ
qGc5SzyG/Pe7krHvOEiRHXFp2vF0H3qiEe3W/uitmswPD3k0dUvEFBu5emap/sWZw3MxNNYzTLV8
2wJsXsmHcTeAtQU/tGhd5i9e7PJ8CCyJHHni3wyAm5sc5qwo3uojA8SiDkxgMGF7pKFIOhCJro+B
kR3zQUFKIh5FZVvwB5NSCbrO0FURLygwLq4/nO3CQfjlWU+TEaiP0paWKJx2o3jOvipIv3uAHiS/
n2QkLbjd+cTsHFs5t4abds0n+V4zmvM1nFm7TGfqFkreKsvI/hobc7C17akkJUvM7KechHdZyDJT
l9FVLQifHfA2wt9Q26/1pCFN2dRppDTOsA6S1tl5Wjw/IZC9GeEwngc9xaOSmQeH4fipVF2NwkjM
8kYc97t7TDPzjahYcLWieCM1b6WPEOV9LpVtSB9niEPCpMSFi3yypMVGAKxiYUQQc5a8IRgu6Lvk
iJYAp7duPTiqdwkwtlyDeK6YsMHWjy3oIvIqjcm6WHOW/1SRJ3BIUzTC5BA3J0c1nrknGZu0wxcS
/rRbGaL1Ry5rE5cMBgC+Y8RrMNaq+gnEQbeW2gX4JcHGaPNhFRWle/KpnyEg9fHRIV8rbhiEy32h
VPyDNQN9DQZM1A6BY8s8Na4GPPTPnXNUwwHuBDCVgx9VXzJBSRxQW1r9gblcD4Xv7DoD51xD17m6
Z2Xl0Kbd3CWLdd2wMfbxPmkgY4t3ArVgbDINV+o4kwraJEGxc87JCG+7rbxzgatwpYQjxXbJiO+I
044BAweCRSOpRYpb0bKcx1WRktkjXUjQx1rAN+4DQFIRe4xXSWoEq5oZg+z/KVqWHUxbDReOos6f
tCYlFFI5qd3FtfviUNHlOBcT0nsgGctYz4dP8j0UZ0hkRoBEiaZFD0M9Pt51MkqsZg95FmKwUd34
oij5NmiNnvU1Ty5izqPOguQzOXa1STEBLXslQ1VZrmorH766RUjwhy9Y6M3IDeeOj/GMeck3AntJ
my7ZRtXkPwEHWN9HlT6K874/JZXWvbGUKlvGOCnsX/fMKouqe8jLHeQNxpZBsJclbKPSKPLZ67fR
5B3B/upMDBlTGTmNQQpHhbK2xiEwEPYufagjcFPqF/3ODIOK/dTrrdA/a1c9oYAXeXAqxEx0Kl7f
cmwH8Fd2JJl2TvRE4zBZmwWmqq4tn4jxNn5T6H3xLydCLWXArCTmVSFlfKG7ZvlWhk66dmEX72WT
n80HkokFAcdpKUVNq3q0iRheZXIywxIwcuQNrr4dvIyCDgYluV7W4GEHsDL7xiaDSKl0bVEioZII
s0lEiBmm3aAd0FfNVPurss+Rt3fO7V6xFIDlFHJCEqTIJ9d962J+ZF9PEZxKupJzB5iBDTVaRBmn
Kwfn4NNEHUlJN3/QGbLwFJHoIZquD77nRItGyaZDJSz/oiY4qM30YZU27jnSLWRrYGid5pI2HHj6
xoQ6LyphNy7yM4ziFUQwetFWpB8VZy4RZKLGjklg5F6cn1rbrC85I7EVQbjzuurpoBXlm2WhXcp0
zVxFbZtereYZoyZYj6qZcIMxlPD0+pPC2G1bk4STuD0S8D5/cCbVP4SkoC100625MoCMS8NG7qbN
/WE832IyTa53dEUeeOvOjxEWNdq6E/B7sSyEfUERO7lv0eQ2iGq1YaX0WYDeuz7SmVBOad61t8JB
SWf3wQP+E3Xbz9M3WipqimVATIXupglR8CVtnh3GxPAvQ10fXGPJrClLFgg8m67VP6qoeukEAavq
h2Njac5T5Zeole3dMJUM48WYPtXSrY+jcNkYffWQuHV5ZGLqbog3UNctNB7kCWPz4HdDu+yFHVWD
Cw2ua6VNefyq2dqLx/jpazd6SDjAB+ap9RCJLk4g3rgTiY1Krq+KEA1t6TbmpQ75X+ckeIdKZG/v
qx1m+3ZbDZALaEOkgsIY3ygAsq5Rdxn6BDzlNHedLDI+mT7dDxTjD72g7zkljUZ55TnG6+zkj76b
VpDPRR8DsyUd9ayEYCAcYkGtWofIUc6J9ok2hnOVoIlBxaLSZNRDo1I3W7qJyOnkmFzNoF73+ZKM
lmSbCE1K/N3BKb4ZeyzB9//CjojUGuecFqpIFO5zs9slfv1ZAsZ6GsLQWPNxXQ5GhUizB0pml0jf
BKOuikIVrpKxQx9YPyqwaddK2UxogIDu3nlVRYpMvUqPWOu7XVADJPHM+hU5OpI6jPcgNzs6DdXA
pmWaya6xvJegy75L25mmGyQzuIVFA8qjxR8gIg31W+UTrewoKNSZVHVARdHBuRZpGn6Z5KdUc191
xf4i1ZV15m4q1H8VYrh9xSSEVrPlXeQ6gVq2XaFQy5is5LSP0YywlubPhkkSdVwxnBaHxxlxxp2r
mNpBSb8NXlSr4L5APyKtsMMgIucyBEV1237A6iP5j7T7O+4I1QkjByysmTEyhRRHUPFGU8Klzb34
4pvOIj0FjeZ8OAo7aJfUyADxtC90HKnGIg1YuFQdHmwVGtPnutVeZ367XMGIpm1w0cyneyvasdzg
xiWS/WCcMy93BSbH/KIiN+UwIwypeuMsAyIOT3pdMck1ugc10rYVTp8WaaIeMeZqvGVItThOnzVr
NBa//vJf//ifr+N/B98L6H1TUOS/5B0gvyhvm7//amm//lLeP7z/9vdfsTZpOpgxT1O5TW3H1Qw+
//XjFuUBX639H1OhcVc1VgLYLzqMSsL14rBucUVzeGFraGovPzLE/zKr7nicAiM8WQ1UWTotZ124
gVHI/66Iose/NHvSyVzEqFt35ImR0R7yDS6f8DJVRrxBqEmpIKkHU5iR7Vzi4SFCLjsWvp5sMffq
mDvFzNA29B7EEriMydEPgof6XoaDtwodvwPirgXrujDppFMaL6GZ59GgruU9I3F7wIX6h5C5B8mF
5tlDLkUJOjk46llq//qJNN0/P5GaYWuO7rEzOqpj//GJbBkHWGpQpOup9W9Kj2WwwjWFS5H3oqb7
nmpBtZUfkp+0PEIWaShTAQ2zdvz9TQOlbE/MNrZDsR1CKtnLY20nwudFe1++sbJ27apRit3NNQ/o
V5UTKExj22i01jWLzCKr3DS+n8LrzWuy3HNvOiQ4F/dup/lLKX/t/MBaV03arNma9+A01Uemc+7K
bmPvMSlzc6WxD9zyDrHA4LT9bQAlvNJmOiX/4bnzfnruPEtXLVu4tHXTouDW//jcKZPlOEZIKgZL
nmcfMB1VJ6Q1pM/ODTC0DzmikG8i2FMYnNGHe0HdM+d0DnNUR4cQgvAiTZXx4mqD8Hlbxtogbmk3
zJSMSgN4LKjJ0OosdJcpQr+zAlITFQUsdH88SZxL2xYZp29vnyjNuB59W/3k1agfYm2A6A53cx25
yrj0Ob4ds3l+cWajOxOEcS41N/yS489ZApJ+ayFZrgxWzYXqB/E6DELtwQpem7kIrh293ce/fvI0
7U/PHped53qq53HxOZr105VXka6oJuSLwqydBkI/8U6AnmVnbtNlFpcvveLjvjSNg4PFZHX3CMZ0
Ru5GHykvx0hCBFdFLlhmDI+1nJ7HHtNiE5GRFb0b0gnsYk96wD60sDv/VvZjussgWLULu4mpbSlY
5bwqT81xyVQy2bg5UeMjLq+FK6khk0a622z76k6fQoXCw5q2ce8ZV/lmKKHT+4G+lEl0cj5k1MAR
s7QiWtyYn+3RyS5Sl9YM4zPO42zjGvUPwyWI9xErHJGRclNSA6xQZLxnGych4saxu2TVdCMeAW8o
tp4R+UAp/Of7uVVJ+ueacQLSyoB8MlEZmn1Km1aOS/KB1hMbtcEGA4Ww67EkS5wc7WTroZCCk9pu
v4EFwmhCGXLHCafiYaIZF4fCaB+mdvOp1lU0lc74udGCdm+1KdepRFhyUrBzVdHRWrrToUzSK1wN
dc+KDipbZI70DIBX0kmuOd28DynmloCIy2up4eIPe+vE6fxFbvkyUs4SVdzdVEJOnLHvzeLgSZ16
4+fqVvPDL5GTvnbzhKRO2G5j4/WvL0vX/NM9jRTPUU3d8VydquCnezqhhcJMmHSM+4nPRha/zCol
eeD+YS8VvcvKpN8agsnl7w6rq9lMPhIi2JBzmh9A+T5GopJM5i0nJQ9QKiXam2U6w66oNZO4EsCv
5EXGy6hyo4vO3XiyFAfvCk26MK2DlzkasyVjM44p4j2CLm3OIw2iHjFvNiEokAO7nwl0uSL4QwdQ
qt5Wb0Qyehkx1sfT2KcYE6eirTZh50ebJi7XwZRjZWrpKNvZYx856q1BduPrmn0m2miVKmihA/9G
oE15algYGtjaW9J+rE0YBwQbeNnzVOYWawXHUFGyWTqhM6XdK6uq6P0jICYOzjgd3KI6SZ6A7ytf
QEaN+4RAxYVs8ClD1oGzyR5HA1UViQD+Tjay6iEXPHq7IIhp5Wj+e1QF7hnykrv669dXF4XBvxcO
rNmabjuaikbWNTXb+uOareqBIdiX9TJBE8jUBEZs3dT5qkuwGxWeQOuQV7aZMFLuoybpcUXWzqJS
O21rTWG6zQi8AFFs7QYSvFhZjeNINOQhmtR6AbE7Q5w+rxi89BdPrOgZsY3nv/4T/rRli0XTAtXp
2o6hOqr20yUazcRfVUPWcu4nvCsI0/GxCoJPUrbgWiSJzLxk4bwtSy15VU0cqmS/Pdp5eruvkHp2
NHuEVcT/wEfRo2NmVOmy0uu330m6Xl+6R8+oVzIcLo3MZ0bblN2Y2+Rry5A3Ohgc1w21Tn4A2gfB
WpE2EsK2xxM3zZO0F4MH6os2fm27YO205fzq1f6pSgnAKmvY877ov5QidHcoiVBUTHTm/7/PGPQM
NmjLMmn/quzXf3zRYxduku0C3L1v1A3IBili/knrnE98Sax000IHNSrrWzRW40m+MUD6LBwODGvp
YR3I3Vl5Sn7xBhdoPX52cqVCciWTYONHCX1YwWW+dwmMub3JHiBwl1XWmM7J06KLRlThsaXBya0B
0iOc6cf4ExTe3k5eVB+IiFsOAC7c5FEbo4oNGhuZhY+AAFz86wVFyWNnY9W3aU7LR5OtZZe/furc
nwttLjbdMiCBGq5HpWOL+vHfCu0AcjAKQcHamS3ryPmh3/m9pu9aAtCbbnoeh9AjUYG+ZfZCY5GZ
PG3Nx9nRd25pq9cwIakghaNpcMp6MdU52JuKyxTcK5qtWtvDmtpCWbYOyinPcUgXD4fhVpH4Fvm9
e5WP6A9k+14lA8YIXxB2GJAeCvMk32Pgoy7HpMNuGbrVw0AfuCXqkfa8vpGApUbDjpSEPK/jgJzU
piyClyen1n1UZ0cPOEFShsUt50xWlKN+Zb/9sNxoWA+GoZ8M+JH7QCtWfY0pmO5ihSRs2Mup39ji
Oyx77Sj1ms7k2svZaz+8WW9uTvveo9tZjaRenQNwQMzccsLJRuSUcHnmvZsA68KOculK9UX+OMtI
28XEeSrwvGKPM6K6qiRFv/z1K2r8XPF7Jpprw6RiRV1nG85PN0OXmWMJKhyORmyYDyoV/WIKf1MR
Gm3KEk5ZlMTBsaCgQnBHfK5HfuLFGJmYQ1lggtrXBL+LYx1rJ3Y9r3B38qGwnIQaAX1WO/hHgziY
0Iw2mmgmZdQS5zplgQz+eVUjfC6eZ2JzN/zVD3MOPdAxnJ6qedpwpmyv2H6idWk37Q1dPh5Cdtr/
UL7/+dK2NNfVVAMlk2ZpqvnTE2GXmdeGZdksXfB8T2XmI/lrwpz8u1g5xo72hXRpZUNqJN7OjhbQ
XMxHM5qi3dg7n2ujLY/O5BRHvYRJ4hijvqsa4dgm3Ked8+bqiYg1dwLrJ+ZmVtByAbsXu3KzS1kZ
9bZIkasUfsj5lTHpjss2OyEQ6jfhEOF5rJJrONFloh+ffW0RZg8I+98ZvMGNCcCteAmZqS4QZFpE
2Gb94pA6zm42tIgm+KA/61i/iW1Kd+y05aPtJ0/Es3RrTH/hHRmlj9Y+L3rzA1bIez5M7cXJSkYW
WTZQCUQ2Wz2UqmNfFvbSpZRYaX5uoIk3x2Ohel8gGSE8ixMygz0WpqHyg3NJN+Ys39OnCFqYpXZL
6afTK/86mX19mHuvX8X9BCSffhiUhae/vrqtP13dlkbCn6nqjmvYqvrzemU0njPFAEuXkT6zb8uO
xGSmCJoGEwktFCndrszXaW4h1Gkmtvyw6Y+W0pKwU0zbBHr2dTBC5lAp6QSI8ful2oLHilPOYrXV
KS9hD6YOPS2TgNBVXjp3eHNhqV7kJ5vg0IVK/BKbM87AcGZdV9AoJEQEMRBnfmyMyzRUP6fZd6kG
6Fohwm86VcgP4oXnEYRZg8/HsANurjDDCSeqAgKwMACwOIq5Mr3R+Wxl2pFjDV9qoBchiaSf3XNh
YJoj69V4z3tkG2PcfS+c+bkEbrX962fZEFXSH6oo19Utz6FqBZyimT+3X1KlmrSQwefKo2ctJHWc
m6Br6Oa0k6MUNZ2/6T1RPllrHazcN4nLVOZtB5IAz9vYLxzTz8+RFX+5HyWiBoScS9ootWQbElbh
W4waPRoR98nFSMjDkMEVSRv8Y7LGyBygRb374gWYK6dwFpyif9JS6SbXV25nbPf/4Q9X/5c/3LFZ
Pm2dC839ufbi6jBYppi9x3b9Xf6pVqw/ZYU7P1QpdJXagvfglP5wtOpn00H+k6Qb2xizTWHTVeoT
dT724mN1ySFPD8f0MQuIjoyHYAPah4D6KNwRCtJRPkb2wUHtzPwqcV76aHw0fRQVZbDV0RqGLIlB
fX9d/+sPfbVG9tm+FuUEWCpsf3r4j2ci3Ivsf8T3/Otr/vgd/zhFX+uiKX5rf/6qP3wTP/jHf7z6
aD/+8GBNdALZZ913PHXfmy5t/9n6E1/5//rJX77Ln8Kp4/vff/2KV7YVPy2IivzXH58SrULNo6L5
V2tR/Pwfnzx/ZHwfvcaP/NufvuH7R9P+/Vfd/JvGNungn2Upsej8/vrL8F18RuMzuk5tZDNGNDVK
yl9/IVa4DWlVmn9j5fEsj4qJCp0t5tdfwG2LT5ne31RVVzXHc0wKcYvv+ucfzu8hep73F+N/74HS
IvnjYYZTqmvqrubABTRdhEKuaLH8W3HmoJENbHb7ZeS3F2VsjwkCX6yjx1p76kWIgakYSx3pfz44
G18n0MSNYFyFa9pWW40jaFd/a+NuZRiMJnWAxpgppwJCHNHsdkeMUvoWM2MfH9NoD5eA8Zm2NJDg
qQgQkKLlibGa5ndH+zCVsw80UEs1QiHaDSPSRZdGy7gDE9V+lGim4w5266R/ZJ81DGhoahZJw65h
fq0QOoEQWfdGv+inl3BuoMs3DwlJNfwPuACVlqhT0LJx9j7CNuuMaeOWt7J6zbv49p4Fz1zoC5dW
tPcU5VtgfsaUMPFKlxEK0dJ9zJv/S9F5LLetREH0i1CFHLZIzKQoSqLkDUoROYcB8PU+3Pv5mSQw
c0P36XOJ+cJAC8hGoxcksnWuqWa+06E7vKIHtZzYl5gJG2iMpX8MPh114R8BGYNSsUJrVVvvDX+p
Ol4m89mBw6KRp/hZQ/XRoVfjisSoWRv9vqWCwKETOTI1BaPhBOcFa4e99sBG4RCRP3ILmRTZLN1z
Q3iWyDJ3AhcDHnFS/qx+i6bZbZr5d6KkJ7zlecwNbplT0tF1YEet+uPI0hCDSG4IJtFVUNlIMHUs
y8SEzrpncERO5P/JuPdcnc/I9mFTancUY26nfqispRHzRHG4iMjX7HBI+4PKpkbF26Lf0/LbAUPY
T3sDv1bq5HAZ120piUsrgaMAsM8tlqiZKzuzO8zIBTECE+TnqQvpW04SVGkEKxPxKFGIUVecVPVK
tcmPMPtW73eyxr9V3qWaw7dbuEXS+rWd+dN20W7Yc8hus6EexB523pO+kB09ohgFCypHJ9u8LVbk
FYRTTBCZnJHeHV+XUIUbRc/g/gnkHsHplm6CBV/3B9SVGZ771M3sF1x8s/aq6cbTlIxXTHkOmsuE
1ZPM2ojl/dwd7Wx6WmMoLEx+BHXtynqAzszQ8yMzU+oICSDASuhh/QP932JAAMxSf8si0Ih+Cnq5
20nDhhi1h7rITgEMMdYjFKvgFRFZ6oJYeFYyJC5yFS6qvekz4m6KVzvnocEhnc1zQG/ksZ70ItF5
tYN1pKIzBIabcjVCew7IN/K6lsU86JsmedI6cr8T6MPm7Mt4LWU4Ann8aWkbk4DrBzfrREpua79l
LVVbgzRxnJMtg4+1fltNAliPVWO66ocNYAkus4dOlIeX9xWYzuyUh4KFTqF+duufpr62BX/j8iRA
9xKuFLatsiknGtSu3Bi6ZyoSwREgLhOtD1fCNGyyPB34W/ahJ/1tEOJFDD9aT1lZzbDV7oDtfH0u
NlaSo1bs7vT8JF4hmZL3CW40xuFp9ak7MNXbl7GnAoKSj75p7SBj9eJflu+H5jtZvyy59tSocI2I
R8/5KvAiLcXz1AHv0YUX8Ug1fN8g/yOUwB00gHbWIY0tYS5b+zy+GaBXiaIKGUcC31dxE/YZjyhk
TumyKGDucpufoNsXdYrT+o8YbI9Qmlnr9vKcB0RShRpExLz56hnDES4c2nrF2ow1pOLs4+lV6BM6
y8GX1SsIJ3IPLqWZsCFVghVyCsq9vc5xwS6TpbZ2inorZPYO1QfUb0bWkXToHrO/PBUIidJ+G3Xr
V1aijrDe18SEqNkL1rNDAp8iMNkuBNnEvm8gnTwYkN88ErR4XYZ8DNVVjxjJIuzt0e8TC6YrLuR4
V3Ny5PUNmm/FOhnEMZx1w3wRc9MwbNVM+ArLU9flu6pRoGxP9uStGC9X/NDqYs4bKBHdqd5LEux9
NPjvkOa+p7RIHhHbYUyhuleN9E1l/r/JYunbScyDZcQFCzv10JvRa2nkHcmCjN8QsRnbylCx15a7
RboteQbSpXdAuWmxX6lZCJuid4vGltA5astD3cSoIWtDtpK/CsMJt8bN7TVGzrzxQVs0nfSWc3W1
6cT7AZcv6ifzvV4K11HRiVRDAtYR86cm26RI1OlfnMmEw0JwsVmeQh+uDGa76xZq2+rF7MNc6ADj
DiBjWmQ+gmlveow14YIxbl1J/JIaE8vwVUUPGiSd75Q15LA5961h8QykDXAw0r/+AeDTm4AJX+HP
RS3vWjP77dm+8Q22TbqtH+lqEox5KDLAkoZh0xv3IfqYFU3FgZa7oyiedKSoNAd5tHXm7gcTaEck
yppkT+syg8JaHGTQE8xRGMNMRdpvNR2uYtG/ICXrVyaktQe1HoAgm0UyBuZxzwzid1a49dqWgzFa
zlhAwmHorcBK4o3ehaTIQEtqrT8OtxadZGfvbMTsnOHiuUhbUD5dcXYUDvvUaRDdU8AqEZBJrT8V
crFs6MYUTm8YvST4hHpKH9DNzms+Vy19K2KCSXypCyDqZoVzxTzJY67C5y1fegEI6/FkYPyZoP43
Q/nWR+rrKgO2MVr7OenehznjDSATT021ajvLnMmD9chu5yQx6PvMTE/uLRPTR3azTxzpsJmyyX5l
pWm7ccz74XQCAR+st0QeD1la9CHBGG8xKQcnHANs9KaMA3D4bst43Ku4V3u+HLLaKxIjhS/HXeYp
efdm1KDCkla5CwNqvOQgDRnJc6RrabciaEmXBnObrDBWHuInU9dZNhdYZIozErvkEsFdO2fKuRsQ
ELYlBRJggE9CS+Cp2vWP0dInCh1WDL65cdYk2g0HYmNSHzW6ASS+pGcMuSYucqnflvjBi64abhCN
6wXppNfzTO2cwryRvZ5vMmJoNnILLBRvpSqL3o0y+uOhlw1X2AmN20KLPw7oRvRGbOeoj3fjzH3M
H8My1qVE4mZIzdloucPR7pgCdBXUgHUSaFuy4dzxh7lRbRLQB7jKfDpqQJb0fLoMa9EPg7KbDiPB
07OSBOhpOBqSNoS9I45OVk+nqW53sjqEZbq85Jnz2Y32WdUhQnfaE9Z/XyPsNERqmKlbvd/bEXQj
SkEElq7gMlJVLPDGwSi2WXestJ2tYpkA3qx2tODSCASY6CAfCQgZpiGZPsSGkWU9fGIFEESmjJe+
JfYLgljJiWkIcgzr9qIX+yL5lyjfZn3QlF/NuTjJpqNoKPgEqLvs8ialVkhHcel6lQ+JUXcXV0cH
yoOU/5nZOR+ac0nGLwEcQZ+7UaP6o/k0KXvgUj4AwV1R75u4wr1/iwQhSVW1xY/Dyk3/XNBdzvG8
Z622VR9aY9Yni0w8s3Mgbeofm5lPCa66UfLw5iHnDGx/zMaTTU0Bp1m5d+nHUrBH4teD59qth15q
PdTXzOfjQ94+U0JborsT0kPzvYaS+a9pyYwxz63S73u2X099k7+Yw+q1PP1yyQbADMbpo5/gOGeX
eYVmipO4KEPqHNfOVhdSH0ENbPMpqSYEa2PyNI5yaOqz34vkaAmN6cdeWZ9RPNLAq4EuyQddPrCS
fdGZ1LoGNng6pwAiFmvJs7E4Qd9+OE3py2gGMthjDgGVkrOXWcqBjz0zv4cKc+xLaUtGFUE8er0h
BHWRjXcEtN5MOYEJvFMoJxySDqr9jlp7trd6MzylMyFXvEOVs/rsKJKh8cr1EhFdNRkgeqydmnwB
X+d5XRGruRJ9xTy3rsxDhSTVlq/w/4NxhJg1qX5nfrNM1kZ28vxWAKLoYE6QgTFB/uS9AW+MhmvV
QaX8jnLjLitNUlcEM7eYaQkfJ0/uBFl3iOPPqQvn6EluDDel7CxOU1F6tk6Yq73JzXu/wZVBaXNd
k+dRAJgfXyWMFZUC/Td7i0yJWLI4xObB7pEHrny8MArY8sy31QhRCUbHwaun6Qy797wgBCytgMAK
FFS4+pl4A0OILxgl2NLAg9WtDnTa+oa43OVe9jMd4hGM/DqCiNbA5at3LS75FNk8iEX+iEGZagYk
yaBy8lNlNxHWamvn2HhS6qdG57aTnuT42dafJgaPNTlZibNvhXJ00g+V/aecEk2nbR55ibKZ7QWI
B9Jv/Z7dYCd+TMRalumVxCyWNAAT/9foXw4CQ+X7bCwRpm1P1Zt7Djmdms6AXUKjIjfPU77czOY8
6fNew9MMo2hb9XCDHwR9oIJoKfwGuetgn2Br3m2p3oD/06SDlUBkT2LqrnduL+Q/ALXNp7yiQxvO
ib3T0URKmbkvZG0vqydeRoI+WMQTKc8QqyyzbVq+L9VZUUDvEYlgXdNxZuzF8C/+RxDFrmXp00Sf
Y+Z4dJuTedG6iH8fllzFegUiigSrDVO6r1ZNiL3hqbVrfoF3o5tedZISsWuE9XKBduEvmMw0NbkQ
O7VraC/ghncEco/yKW5pCAV1LkM5s/QjmxHi9KJaLzOVD5J2Qg0LF3CaNmZIgh9Ng4MVUt+N5JJD
H+1LMnVx/xU63Wg1e72VwrprbsQ5v0SRsknXr7k1ziod/Iy3i6nCCrV6Plj8UzXlLeKU0JOBUw22
dWUNgWJuc0YSM1iVeT6U4Hfi6XmBRDFJ32svArbIvNV95KOW9AShz3M3+hUjiCjdNkqzgQEediZg
B6NILtgM4P2AaNO5bZMePvGlKj8EUCt0dxgqcreNweWK7KtOOdqV2AqW2Dq2VXmYdxqHl5Ih17y1
AFqtZNxYPWldkW8kBPjJr8287KQu3i2GcVR3ndltHH0FeykdUIh4TikRJEKWxUM639Y3joVQavtb
tRbIamD99WVIi/ImJ+zBTNKDuZg19lbYWonJfWOo6s71YWHdhNbQM54N68XoB69Rc5cUZexsS/7u
sJ4pMG6Pech+2IMZsYnyMXCIEsP0f7VkFKDNht2TJys5ymNL/1eigbMeWlPM1pyNABfCSrIGesbl
NAH0iOcuyHRn0zpwdciGMozX2Uh5WAeqSWZCcWy5Zqn9zCpZeiM/cf+mss5h+XZIIulnsaVgJlig
ruwrlsarTQtZlpg+7I9MvsYkmxn1z2y+9Ot7l2n7zM6pf1/N6K/AEgNxkdPe4dzA7JBNBLqklVeP
NRoF/aAsf+0E7ypmaEGXEBvzd5PpgY1FrRk6heukC02LQrYIVHsewCSMAb7EU/IQkCmdn+AO6435
vtizSy6xQPdZpMixu46JxPRug5ReDRjePHpk0rId9qbqohoxTgxrh3jc1/TntNzK4hFyyeOOU5CG
aaDmmLQigFBTIM56U/TlmqtVqFQfmSMBUWrOmH2ofX9n574U8iGWNW/S/x4E36q51JoIy4jImHln
zvtY0LLppDLmC19VEnbakXEK7qpTxDoCc/dUsJMrv7DoB0WXHCXd+FAS5xzFAkBGfE0eNxmpw6n2
LLesb3r9vBpbw+LqnKlb4CFaBY1pbD1GUzujOsl/HSV2qo6BoMyIy8eGCAXtK76ZfVawU5BDxei2
SJQDQsZR31eeZvIWq4AsIuFN1ox6yOEm0j2nR492NTkAdY8xLd4TSCxExjj7vHY2ddIcZQAQxC4g
JT/0GiIQfD/R8qQlHQcsh6t2aQzUk5V6qwW94pO21kgS4Bfv67L3eSt45Z7TiIR5meun+3KS8UVX
W08Tiz80GqXi34i1leC2Olm+8B3yRER+hOg7xXyVwiVHC3sDisI92mX3yPkara9kOFvOS6mKYF0W
r6yUfTnunLLcMF4DeKhI72ub3FOmNt3K3ldGFtfO21gjbRvyOvyPsNKgJ+1FFW8fXBPnZpthDL1E
CfGc9QnBu9FRfzL7S70+Gs0BWRnj0dKr1WnfLbciZ9zRC1KIhLlZ+IwK/KomFXwGsS2Ns0JzZ42A
OCAsTBEd6ZSd0tIIzFrdA8UBXaoqHpMJkgkCDZVok6RvE8Mq9EDlqLrXte42RTowSHwBTX7KmtZn
k+uJ+CarBzvBSZS9O6kezKu660cRNlq/s9LxxNvgastP7FCy6cqm4eVcAWk8QNWqDcyr2tUZP0rP
wRJHoRgflVe49tdZ1RkoUxOaLQuOK8kYoUqpUsnOdz7C7e3hxEOzwokervId2QOpg8t3m/wVLA9V
bU9bGQzdIetobvspLGpMYtMBnBu825c+/ZXZIvK6ka7b0a2bvuHU7gxBu1QJIlWfZghVdUJEGeLc
tMd0Zn5YhG8lDjMAjtWFCSPCKNrpSx5328Ww+SQVR6pDQ5ddn9ci2aVIebC9MiajB8K/Q/qZ100j
ZkHmnPkl00BHpwYeW4iZvG7srq/L0D2b2MJ0WlJiQM7xlHnfUDZh1MnWQSL2yhEhYxB6c3zcHEe5
3Xr1b83Rx7UEDZCQIvY/MNOmfocFPxwVbKaYAkAexfTKDhOAsWBYanR76IapADA3bcyGGiemiKsu
oC/d1TpgsSdR6lSplWePF4EUqScH1OEPOz6uLRJS3bllrKIPAeozZM0MdfTTkg9um09bIot4Eg+O
yH2n7rYT8nWBMJTAADxpXm3/2MT2LQ8zYyWYQLcbvcQI8qiimr9ivvfJus2SEc+GGo5MeAHVuZKT
bu3Rb9BDRbylo6QiZx8pFz9WnmUIKnnnQLzpt5P6GSs97wbYL7PcWu1WNX2Luxr3YLnRClQh7Z1g
C20sKKF6vAMFBcJJrDJDuBYsbCjwIxDsfpqzS7p8WunktbjYHkNfR+G4sB+iM7RFUUn1ndO17wEw
h2zEFeMk0OvEy14Mx5WcPpuN6pzDORM+gRNOcRlM/E8Kk+AaDwmJQBXRxUhPFi+dePqHY0mJ0RLj
a57UgiVozRVsX+Sl5eTc21TSzUBWp/5WkcRjDFsVRcqAz8n410zwAPm3ySm2YUZMMVlZ6AiV8mSu
F8KEgpi4WFqnsfjW07dVgC7QgETAlk1GXoJ+/NCca7zKroZEl1aGYmZTmJabTZ2rInJNd7l8bmsg
xfluhUM7gzJDL+2yPQsWR9qVp2WhvrNWfzFvk7FvGM/Gc8Ftc2hJPutqT+f0b/aDSSWefXdl7qMG
+dGG38J56WmjxvIZieumUD6T9rZ2X8IZNyKnEAIxozNWsydtK8/vpoNIeUi3bXpok70cmyEb3l2u
xZ6SAiSRpOMSqUEPW1hVbc9oMFcxQ7CY1Ni3QbQuFx1c0CnluSv9eAVGzzdgnDTySDIs+sX6qyzc
AjrOW+XT6nbsa8NYmhmOucJo/Vad2H9Hr0M9hZXVBACh/4GHrR7jXkkPS6af63ozOLeAnLHh+a44
xrXB9iSVMYC8EGZYnUzCFPnxXcXIb6ll7DOl3U2szfAJJ9RdsZluoocWUoRO8lmK+mQCVV6DBzZF
VRrWFCsYRj9lB2QTv4stssE0Uq6Zj4XPyJbAsavDQMBr+zJTyWgLib1wN5T0n4RgrhgPGjIpBkML
Jeq0PPWa2ERyt1kH5zFS4c5o73h+6dx7zPHzoZ+a04IUvXTY3pSXxV5eLeSfUTu62F1dfMZbBoyj
A3ILZ32OUc6G0ql8JMlMnQbx9GQrxA2X6dvAs2RFkV9U10Z5qpoXff5CZbzrSbPQUoKuJMEmz/RI
+K10MlmHvwbuzMPdw5DnyO7TLdVrhJMTZWdgQoiUeidQlvd1umNXN6yt8h6N3xYxwNMcmAaCwvi1
rvVb8b52l54za5ZVd9WnVxymPM7yE+ozT2kHxr3rXuh3c7CCLh9hc9rP8fopSl6u2j7UXX+cmGDm
UuF3yhAwxl0mmW980tymfFkhWSorBlx76T5meX0rEqZjJne6ASS46rcITjHxEVmz4NQZ/QiZ08JV
26ikRAkjqOevlXZRz94WcQFisigmSaDlHopiEKHbctq7Bql4NIsPwWDOShxP1qajHUNqmPpbYcDN
z8e93cJHRhgXojD01QLLa4aS2QqrPN0NxlEaEKTFbxM1P2BeLpd7R0swzt0mb4mYrDK+/Y5Lm5R5
q2LOLb0YtN6ZtF8IPanwddNV+lWZvWJbhnCS0QzqbgWtaFDFpkIvnb/YDUxoh1Gd6MM4Wrw8Td05
iih27JekMlzUNZtELg8KY2/FybeD+a7PCQVkshWWfRJKfjTM6wrgYa4ZX9L8yV0Ugmb0K/vFdKIg
sz+K9j5m5uvSzd9juboOUTq6p41I58yDRm4FA1Z/mvYNwWulxZi6Iuvl1QJUkg+vzmFoksuYNKHa
PqkyiFrzgHcMnhfr7ehWq/BRCFIptNdoJawECTZvJQUdw+DpL7eICECjmmBbzabpHvF/N3rzKh6K
evZgxLKB/tD8KVn9pv3p+yzoyLwC/rZZu+yAni+x0yOBfYdEZ538OP4vGfdJa8weM37PWY7DFO0M
AzlWlngqHh695e2aAKJnO36HdQkn/LaqPe11pvmx8sFFuJ2+OQnM/plwWnlFhX+ZnRdwf0mocOEq
0w83sZRc8vTN6nT44OHa3rPiamdPy1J6w1NZq4fWdMUz2c4AhQb8s6+YnvPppEZbNHlAS3vnEWOK
hob5h/nZFut3jpZ2lqjsEj3sVY3shR7Oj0FPZKY+CBlsseVGagzu91+UNXszbbcElIdovu5Zi5+Y
2onNHSNd6yrsp4EBR2neVvTbiLg3cRsKzvdhzU7VQ0fQLM8pAoK2zz6dBUNAWxNka7h6SUitogST
pDJ/PBPPEDwWH/UKZ0NUQcYmvp2aXU6xwd5wL7NwQDvtqQZl1Fzw29wqHoy4ZkMeP+I42U6yFO3m
DeYvn/S5bT8XOy36kNY/CGr0ZzM3Y+P1avIOuCRYe8uvW5aiOOyorfLIPKaAJRJmcqJm5TiPDPWe
Zlv6jK2b5FTPunrVh6OOij1nxd0TMNKaKtPcu90zOSiwWa+oedRna5RIV1w2hvVFzMnItH6oFL+P
fmXsbhYUysy6a3Xrxco/kMZuP36qYjpxFpAAgR+Vzi0/D9mlohFQOaMsHrw1AolZKZ7Vo321aGMb
8a/JP81UxxUwQojmrHcGPy7QF32RbEwTPPFhPybdYtrx0GMQmtVeU/u1VmwPB8YUTKRNGnUBP453
Vz2k/1AJXsj089EnZMVwrsuv2viohOMOZfIrtVyWZfTkECyeii9D2jsj9GT1LbGwZtZALHm2JfVX
AKxYlTvVN/IScq6l9MciTd6eSBthSStljDRntt8Jt7pO3GdCOSFtZC509qkQ5823ynqNy79KB3kX
XUrGYbm2XDJFcRduST2fAkFqFmHF9ObPNRquSB5dclFAtnsY8L2ukAIEZuTUf9tNf7aFszGj5KU2
lr2tOztHs7byeLSn1yWLGR0wS6G2E87dLP+Miu9gb6d2mDED7oswgrJlcLtigiIGjIUm0Qoa6g5q
bdQqgZ5ILygxOAE4IvlZaOcEsVHmeKpHmlrrkbKNfbg4E0wF6cjMtkmRgF+Zd5Yu9jFYg1FKbn0N
lEI8TYP0rQ5O0FojjC2w6yZ00KbYrw0eT5lpH4vWgWCZ2A70wQqlqniZOly2ycrgAlnBUobG+ltM
kKw+MgsJmj1d5F5z++ZX7fqHfM61WRkN+nyR0o5S6s2w2XITL1BgekZ0AXHlpDnRfVFx2OphqiBe
7Uj8ywtWMnwKjDUvj4aBlfzHYPLd5cvWUp2R52ti6NXQ+NDV/1FGbUu1eS0drICYWJ8hvKRupDc7
w/kBegUuNoXi2aNE2vezhqy/f83JKbAQH2TjvchBetXSryVpSG+dW92wZCJN3Vb0SxrJlxqjDOWG
HmVkUPSQt/uHD2UK5KU8Mng/KIb0nKnLru/qHeYHL1YpHZkJAILYdONG7sW5tsadSC7aT83QV8jF
J9wTn6/FrM9yRwWuKjctBi5XLMd27P7mKoTV4kWruWlsfZf0a9gYYhPbyQHu5cCSOE6aUzIdVI4z
4pLdRiEBfWYvaQhzp41kKOeHGge80qlhVNt7ByIhBGH0I6hdgR+7Ss82tlwlr+aUUrrhhsf0m7gv
/0DY1k4gs26y57XjgikqJnnt1eJaWzRG8uIrIqnJZFUhGBCyW3h28jH1FpDtNhwUhB9jOT6jFwk6
tdzIlBKaNkAOMWGCMIhWlfdhFfuMS4s8kBcLWWUNO8iVZGTq3AGR5VN97hq0Q2wnvSK6ClG4Y9o8
DZDWLQtdlqzsxgmzZf5hEwXmlmbs2x3IVEmdA0Katg3IT2afQYxNFYxIYOTmdRpHPPwz4VDoc55a
ieAzCmYkStMtT5yPDssELml4+q9KoTN3Q581iiCNfwiyCnoe/lqRSRRTg1Y/lOwVKwLTFHX4N5eP
aOXXjmIzzbQd/GiOgJGgRrbMUWCynVuX33n9GSUJ19HgY9UIV9K7EpWwzXyqfvXkMfcmYlTtdz0l
mZQcKEtE179VjzcvoajrybO0/mzkS8QibkBo+TXKowp9q9mtINHKAKG1t07qGyI/X4twFlQFr6dj
PSkT7I6FGnQjaE2ievg35Jj4M8U3B1at2aYhUTnDQCeqD3vgbuoYRsextJ0qibDbcGZmUVIJsCgh
Bg/VHjqmlsjS6zAkp3whTJrvXSeVuqO57pm2ILWIYCClcRk0dgrKsgUDyhIult44NP06fzKVx95Z
kNh5JszmYKA6Q3lBlpt+JukUX5+f55JbpOMlhlukQIQV1gE0VmCo8VYBaN33kxszomcegiocxdsA
Q1Th8oQN0dXmvlGrS0Skafdl80COKAMfqyIm7ciC6veqfpOESnbF43JnrJCKa5MWgUC/hWr8uaI3
f2SYlXSGFSyx+tp2MftQBMIPQJIh8b03t2yEHFJXDBA+dP0jXSlELVoR2bcEj9RKZIB6YMnwZlH8
dpi7W+WUW4ZLJsFLM1T7zoi+VZ23uJ6bbapPz1Kufag9pZJWAZ1lBlPKctDhKdSGfNOO0nleqIqq
kmnWuiVO2VWplVzw1UGfqb6u8MWrdOHML0itshr8AV0ryG0FMjdr4CEZ5thJSBYb+eQkKFOJ58wQ
op80GsOSpqzI41fwKhCdVtQvjf/UOtWmSTQg/+ue7LQcAdvc47Wvtfco203stxb9rku/DYOUGQWj
U73byrKJMzbd7Q/GTg1/gJJc4Ooxv+r9BoNTp75Is7JdgJamRnptYn1rjZlLZHNqek4d7dqYYDnW
3io6uqHEw6N55gM/l5d+hzZOj2+a8W+tdoCvQ8AXu7KcUOZ9Nc5NzaRtYxDQAmWbNf8qP8fNszp/
ioqhkB5keJpHPfMXvlmhIPjS+uu42r8WUB0wjx2l7DDzklSfdaLR5Rs3qGeHRDJcysdTnYK61prN
Yq/Mw/BhGtlxmfqvVBYfSqm4isCcL+GPMcwtiG9foRK0nI0knWbsZ7gf3Y7DrFmH6zxSu5ic+pZu
MOlRjiKdXEfEQHNs51dYyQfkrKA2cg4TTJgdh9+4TPQJ5A5HHAv9V13GlFJVfmJBnWvdmQPVMG6y
hEOtV1RvfaAb7Cl6L3TFS3g1yzPiUJ6GeHKbYnka1/YGmuJkzJrXL6Qr9PLhIWe0G1cMA5Pl74l5
bdfs17X47Oc1c5sIX07ePObdHTdNiIPHq5XyOOUqXpvV0O8Md59MY0wPeSLHm3WieTVn+U04+k9M
lhj4qY+pj+u7TaZwvVpvldPi0pSMdisnCdPbASBNZi6bqCPSbAH9+RBSxc+G5JAmpFL48hJTI7h1
JzU3WbAZbZJAI928Qg46aYPxbxS67Bl6OZ0Ufuxy7Tu/MEdMw+yKmSoUHyBgQqvO4LSOaYgInTU9
x9zaQNknGwC7FmupDUKNouA0iPIBh7CGVcMYfmxIJBSNtvMcpUiTHHAcelbx+JX6F+HYyT4bsQiA
Augh4lp/XMPm1lBilBsJnQ/MRUt+zFYfEQMkcceQQ5t7wvub98wBjUUOVKQITqa5oAMJLc4DWVn3
Q/RGzmfC+E//cdQzHkgW1u/Aped6PlD5BA/5hZo3OzNagqJnkszutHxU6Gh4+AtRQupE6Fxs7kuH
lGNrYvEtexKkv1pV0Z5luz66D/McmiDHZerZBmyBzBPD5I9NPtt47aDEy+0BVz6UsShedBIPR1XI
b2VKs1i+LTqXTZdlZAkPjY/NLtkM1vcEBhmovC7uuLSrgMWWywjCIba0QtaSPAm1oTck3Gh+nAj1
sCfIZJs7g7aZJiI7jGQeQynJcoTDLHtrwZKrzjt/ygj1jnLWO7NWml680AXPPeNHNKga5SU7dbPo
yJa9tUiSYUkhb2Q2PqN8BDsyKwQiZ91eaeevjIHUVtQd87SZgE4Ea9KLIqMwJ4l1TRuLPUZOlolR
aYFhXnoF7UIDD2pG+bLE55TVrRYn/jB9r8zcykxm34/auWISxP3nMF8DS0T6H3rk+fQorBgWerqy
d5bJMxsGGhNbQZH6EYWQ9cgZgjhT63JgGdxkIFEYxrId95Xpr6AP7UBxTPorUX5Y6bmZgSutzz2z
Lif+IuvAt/m1MuNTImxpZM1T1OgjZN/W/TyxqQp+LAAhEsyAJsaEM/Jfx7b7ELPXObwBad72+LyM
f8CEw7oed5HxPaHJlgx0Oc6rkqGwN93ZAOsAhx6oHtst5uxblRM+MzeZCBl9enO7Kao1VDSa77Tx
ybJlA0BOIQNzW3+vjM9MZ/c0nLlgu+albO42Q6MJr/hDx7rW+zrCsWVd62R+wDldzS4QGlPEonZJ
JxrJCKf7VlP5OHJ/TK0j53bD0q7UMj+X/wk44ZNyrxnaarnMEBL5SvRiyh0bm/eJIDSFyxEyvj/g
xQH1SORs4ZZ8az3b87TCJ/dHCwHgyk0XTneB6EBxO/NicV1oVr7rEjb6REIxeq76PYmLwZLmniGE
V9yYOC30wAOYGYw1cO0vJrN6GbNgMkSbWd8IOn3L+DdBtCMobc4MN1nCR1ZFvQaJprltBHUj2zkS
NL9S9RwbrA2EGonbkcQkN/lhLOqVwxG9Awd+B5b7kKc/JGMypINViRUg/1c2qADqS9Se/3N1XsuN
K0sW/SJEFDzwStAbkfJqvSAktQRvCq4AfP0s6NyZMzMvDEndMiSBqsrMvddeBkgaAw7kx1J+VAXG
A6YXBSM3kW/Mvg2AHjP3Qo6QyO3IS2P055DOKVnSmvvm08Ltk7eal2a0+T+8KxXi50pu+yFZe4hs
FyWmO3GKeJ1pStv6Xd2mp8qEYDEkyLbpINZvaXuQRQYc6phi9KAJVeunaPg2wlt9C5nbDmx2yriM
UOxQMLfTCAz/QMojkderjhq9nh/gObPl52utObnhk4FYxGW9LzN0cvlTkQ7HjBI9rh8ntbGar1ki
ozduMv4rk2OLyAmdUaYuk/8dDvRWo3pVWOQlqI3HDmsqe8WcAg/uH3cCx76bSoTG334LOXDRuHET
N1TmGgnyjv9DTgup9DQ5RzuwnW8RUxgqeAo8C0p4WR5T8H669SzGXch2BkbtCME1Dk8JIcDduLIp
QzODhJIflKCr0qNs2ldwGNiVaETpTr0K8zEoWLr1Y0XLLQ53s41CeclOYinpxb0G/RZ6YqJfsWyv
Wm83IUxr3sgcOan8K+I0u8TNhdXLqE7C2XrTTiQg5rh0ZqbsKSWQkESy1x8jTpBma45LO+7o09mM
In2Fvg/uc2G8NdkPG+3KsIdtxGppkruG93XVpy1hAhztiGkriM15mp3vduGqvtsIPuXfKsnWlQ/+
5ssprLUWPps1QhJbNmLvDvBg3BnwFu2CNhnrm1c9QGdr99AJEb3L4WtSdbSuDN056BNh3q6X6OuK
Wa10AXO2VEJbO8xjrDGptm4W9ZzWVWTy8RSZs5jCItxWQ8I8JT1jCTt89O2rokhyySZ40RJ/XSt6
7YaMxkDJ6W9sF95LO1BJhZF8a3rGlElVMRDoBa0apuaVRwfZLXbjCHdwSO3nvns3ypT0l9wo1mqk
NeVp99Ipowcr//JDaDjGyFIF0hunkgOWOiuHn6KeXp2c3RN5GO/gPRhHXk7nsQ0bb0f62BYGxx+d
wepnIeNqVVApWIyzKCxrem49C74WC30DYT/aFiLoFaqZa6TL69Q/C257iz/EdBMmIfd6ws2AfAKj
dM+4gsatwUTawxIlPokd35flQ5mde39C7smAyfvx0p0rblOVPU2YiAC5HxvjJ+zoaQJxmdUP+NBG
PUnt7OV/LS29T3h50USDNJUvmULqCi3c7Dc9uWUJUhrlQGTs4dVYDy1CkgibUpxL9MaXcnzxB+vO
9981fDva8DtYXDZHM1f0kS2M7+rcWDybuDhmI/ITdNwgM8VQrg0K2S4Rf/LGuJsL5uddQ808h35g
27JGGluxzLfo31oncBx9lWue/pd2686y+4wk5CAN4/kmk/YQaxx5Chc8SuoU8TaqAAXkYwqIuple
O23d5lJd7R5otDfz5kSts8c27OO1ZRsOxTkps7tkYL1DR8Tmp5OhA9n3MYeeJVxpryuNeBSjrseD
L7lBOuJc6PdAQZlVirlGuLdcSwlyZgmcWJy5F/SVQa9xK82J9LV2BFUbvXgEz1yMvomXyAS1Ivf1
7JlYMmdG41CY7xhgPSR55+KLa9XaXBRbRGHj/VKGtdI659oU9MoLEA5BkjjoCo96aYxrpWIjWGTH
YFDrSz4jP0cevY9l9ukbCBQ4EOs7znQH321n3ql1X2lPUGpjL7s2UVEFNlXZJtVwAY/Fuz4NEUXm
52SLkfZrBgLKnndtJhlnZ/k3LZxFj4Msk9uWgQp/EK8GJh/9pUpsxTV048klnPa8cQlb3jYh+3vT
IJ5xiHzjzq6OBWPPleTlpOgmVMNM9V0Yu4xmShoSmE9rn7yDRMZe4MNvDsAX+JACIpocg0PLiXby
4vzSunqpTjgpRgIIOhV1C4AtRoER548YMfboJThHIPycJdIE0kLqVaNXf8ouPeAMPEYWO18UD7dp
dMyz6xAPpuqNBg1535cFOvpsRZ3qMptFIz1HTKbZ+/QEucO4AI+GMDn9fm5JYdGOyMBqZkwHl4cs
11qq9eXD3y/+PuS2Ox1TQ3WMJZcPf7/YSfLmAD1efYLejhQfyg5+P5yQ28AE17EwOlXaBBTsnGQq
ZpqtKMWxXx5GIiT/efj92r+f/v7r//va7792nfrf31aXcwwz7FiZXIKBw8t/nIYQMYvepinpEfQ1
XLO7+UCXdkPCgW9Vj2Z10qRI//OhKFy03b5ouoMnw6An7Qhee1+d/vkHneVV4Fbw8umo1QpvHH78
6fjPw5CS+agGtMGESqNKctzj70f1/3z0z6eJTUwSijwtHQroDP/9YJqEfxhepFFbWtnJRnJFY9Y+
MVGbd0ijw3LJmtI07IXLg50y6zOXh//3tVBq+UErBnrpqctW27mn34+o42lDZRM9CfoZFnXNaupK
09guAR67Ju3/wAHRSauLu+7cw1RC+xiWSw5PuqcBeot72zp5Y5YswMTEZvYKfJG0t//zeTxG8yl+
/fc//H7X73+Fz2+tQt0pN7MYtTM93P889HPdnL57l0FTKNLT74PyTSqhfz83eQ2Yj/Y0Diz8C7sx
FB+d0Rgn2y6x1XiuRNBKSNA8eK/AI9AzUJcYFijSQr8LSdFRGhHBg+lufqO1LBPWDmPbdwNfECox
FOoIW0iX7ChAbKISLpHCtNob/nEmLvrk4tHZqBFFFvFr8dlJjQ8EOva2tURL6G5Ho5UO5un3AYMn
pOJBQ/rQ1/I0JoXHh6DyjL70u40WhG5jnqK5/cyyqEMdjVgGrUQbVtqmBjoUhZZkCJcNoAAxHFbo
Tn5DcMKm0TYxHcZVmuDxE/VwaqCl30lNkDfswDF150NRKmQF7VgdHJczmo/QtHYmnMik8zH3brdV
ae5s4OibXEgCwaPcZXTcX9PQqg6JenIW/kKE3rscqCoMUk52ZEoDtx4TAh79BKEvkOOB+fLGnP2t
rkF7hidOwkJCbWZSW3WacY0y3H1CCLWaYy0+GlS9kOUZLngTUclSLLOM5AFGDwGJc5eDPJecxor2
Vl1mt9M4tKt4k9h06RMdTaOX0yaTAN3ifPX7qwk2xvyw8HzKGi+CSuancsI2OC0ZjFDEnhwNOwvS
lN//CP8l2egUm4fSQO1CYJSzs3N6rYNPR2fClORRzwD8TyRDvqrbjlaI2KXx06Cm13RPNNpymi/+
NCLtN4TKgAAjNZV8V83ZF+DabqXG4dSVxKPi/5lvvtuBXy8GWvTd/Ef4s7p3cEK6aNoyo50gdLfb
eE5/qjxCVq3r2a2qxWWYa/OV98LYVEXtBjHcGxqjsAk40vYgNrqFf589ZdXYIuVctKYhWXNiAiGE
VDgsCPNGqyOzqr2kALkQYENFL5ps2y4pnQn+GLcuiXPrsgfoPx70SBfgquYyS+jdh84wh51B46jm
xY5Hw7m3wE/euyhvqQ3NYvvv12S6dKUNGyVVP/bXnjju3xzCYWZ+j++dSHpaI7ffB2ICSbXhVxqm
mPGcufHVmY1zaCyu0YqKtYUkvYKCJ3ZF7Tdnclezrd4BwE4IGDoVxPqdaJGTO2u2I8N4OjYuG2EX
n/Paic6csAnuHDLHYjCd+EuVSkvNmKIdqI36gnKmvsiIU0RV18CS84auCgftbduN4NT/J1bOsOxm
5ywttbaR1SUMJWpet0cQY2NfiWiWr+u+H88c+JODmeaXbrkaf/GCMzAXrgkPrWJndjJw+ujzN6vk
N7UE2yRG1NFgPltql6HT27OGMfzfQO3e6AVjwp7WjHdx2FJOuZ64t1hnahoi9tsvudw+hsL7DMZJ
UDc6vtzlZ8nC8Na2Zd06OdAyKq3m3tA690YosT5oYskOEIdfxKBL7cQk1eV2ebZbD1FqS4agxQHQ
SXv39ksVzNzwNUeIzmSKcQ+/Q3hdEkDf0k6JTLEK9Z5BJxVuftonOrJixrwyvSMsTZyG9qFtcvpE
he/dRThfTwJu4ikbyWLBUhtuJiGGu7ySw92oR/dOhJ+bt9paFxMgUzODOmxwIlx7OikuGsqdvWfE
ARZFh3QD/6XuoG2TcVxhV3WM51apYWN5BzGwNqNFVwdmJA9mj9EUNNOl8jtjPyoFgEmmOfqi6WlA
in8GMIk2ojc38VzMH7VXPykDE3iYCnnSkiJ9IlPxBkjywNuePXNWKjYhp4gDwe2ATk2UKBKWUM0A
9VYyQnWjJ89PllwvUi/isrB3vUQ997tIhTZN86ImucmOjQdHtta+80j+gM0X9XgJ8Rq6DXhOws9I
cRzBc9pWkhET525CHeWQ3WAk/CcxcGi5uLw4m2kHMwMbos46ZggS9DQ5/V5fLi4ezVD9kc4jCkw1
xpdOO7d2VPEtCTrAX1KimlNxNW1km+XwSLQq7a2Oob8j3auMJ+3ye0H5Ge0wUaUjSTFRsud4flCD
T9JV4bUbWbvOW4KWfhFO1fuWhevaEMa4Kz1QPKPS82sWx9HVeYwqXSPWtkPzmCgi4WrJp8vXPM4W
e8PA+uCHtIt1h+0T7I971y0PsQ0QNE5m8c8dPQ3WxSNv+tD1iOgJw/694WaAnNu04Md6Q4cRRGvP
tcbBLhr8GAmBT6vHio32qsO12TdcnCsGYfiBxPASpplxpYAxrgAKOA2UBS0L6eyc3EruurBL0Jcm
6T8ftR0xjzHkGZO2/yYaQ6alNg+w6bJXcwK2PrqGufZsxzhkoAKiuDGCsRO4AAdM6uM4vI19VF1U
gpjNo4uWmSBBcM8ky4Qluxu7Qa6j2tuZKeF1IWvMrZu8nzZ2053j5eEJlMUg0nA71dO3H+vRWm/N
bRjCaXXMpFgnc07jB5rpRmjJVqJF3jMCu5mMOVERCtztYYGKOiK0uldY7McKs5Tneydp01wxnf4t
hRbnlvGPMCQKnzoxnyE1s6HQ0Z3wwdldmO7xa6fH3EasTPglZi22fr9FkBAiz9251rCdCnUdDWvt
l+0B8S4Hncm+YYl6kD0Z0zFhgbqhbw1B1Vd3/sOcRE85TIdxp5BKH5Pw3bIL/9HWAT6ToJoGldz4
CTpNAP9oGos4PDphH8QTHrTSSgSrynydm2Y7ZGZGs6zOVvlg3xdVvZ89sh0atFvK2pc22Msynqpt
wQirMBdfwKgR3tVdqD/7i1jEJNLDqKNx5ndUeC15pV1zEYsMZ6DHZJalVgXjwrta9YKq8pLuqIYJ
A911MjN2OCkOxZixDjc3msGATTp86MAFHHR+Qe3m1x7SM5X+F/iZCKQ1AewZMSgwMF6AXtCEy+G1
Rw+OVwq0wW0aZE30YaQ5cH2JjsApw5M/GMZe85ZtZ/4covQgBB1Joc3y3JvqVY9Qn9X6fNGlevdc
qq2u7ViMLPTrXo/uVtT1Ku0seZCC0aCF5DYbMb+ltv1QJo7PiEkBv3fdC6y6YQMWyThOFbhzJko0
G7Kz73uPmhGt/XH+NhJa7/QaEHvFfRSkZEdstfx1ciCVIFZoAiFaKOyTeRKYD1rWyHuzUnet1bZE
E+l3Uek3LyofkG4UPPWpvvc9OGKsd/Y1IigKgiSRaDnKsWOO0JTdukObVgyrMAEOQA74toUKQJ8x
PsRW028ZcyxqWodMTdv/ExtgW6asOft2LO9COugIM4xNqZN7xh2AyLK5b9Jc+yPaZGd43WMeG9e6
aeQ6L9qjhukPJ7Yxr4Vv8+eq9MpxrdnjLtcOvVDHEsjduivASih7fiLjonx08TKeObW99GZ8/3v8
+z30hXqXHTXP+PTMGvmJcjjAkinBAGJEJWTu+sVoINwwJ5N8SlALoEknQQZFasW256UMsIrqMiIb
ZEzVBamYNoYz9FvGrW0w55+iky9ODHggBGxLREi3GYf7MG2Hm+ebm8Qg2qDPx4n3x8dUQxU6CAfe
yzR9iDiEryLGTyQC+P4dn5wFQuPBO8qlWY07rQYwpPi70dX2nOCx2HiWbe7b6Uufmg6kUfHAC97T
12daZfnK27S8sY2VogvHRrizWvfTrSz7JMa/s2cjwZqOnUluGsbtP7ogmSeraptQFxs7OvS+VP3p
SlIohUwRmE3GbhorXm/Dwhirmm8NFsN6ItA88FpEj/H9bKPnSlCi4heRwzqnaQWGZ3gcXZDAxMvs
prS/YRQ2VsTMvMWT8aNbLoD+tDbXhUFzqxAI71Mk4WGJMn9mNtejLvZYcdd+p6Mj5/I7QQExGTF3
ZvraUkRsulTKdUnn/a8/3co2/yLPcd+7+LlKnTdVK+w0KGy92TQpg668aLQACflWGI1Yk/pnko40
vsTwiJxRloHrZO+GO+VbK/3jM1Tdqb5FEtDLi1/oCHO6Cg1CT/Hfak91phjSpflbb/cvcRWtgW3m
gWUbj+1M3I7TbuiWiirv3kRjfOuFys8dZu8lgHklOBjAFcnZs+p8Z0uzP02AE3odNIgVbuIsB5oo
7a1NsvICRt92bnk/9+Uf0mVr1KwICqH1AuqmJ4+PkgUQ+kaQgNacuvTB4FjaVMARtXBXptJaCR3M
gB99m1nxlkyAKLwYcxRd/H3cW9Gm9qHyTF70YyljDGC1sTFp+ndFShxv9fihu9pzqeAvVyXzmomT
jGPEZ7MB4uQrC7QfHue4qv5a7ZvlqBFpufyUPof3cGIH1/TmfQo56ugk1Tt9hSoMXVFtciIeBoE6
gyYYyRyBY3jnjhFxNZEIhcQbL/Icbkd9uCsLkEtyRfi5Q4XeC+YvZftGwYNVZ2L/dM0HEBvh+t4u
048mlzh9o5wOPwt86Ki3KF5Mh737HVWjuYtyOk0p7jNBFQkPRH/Qk68scp4619lZwwyTlKGSbAuT
zgJDQl0yTLEOlks6WQf1+Zil8bOWuYwtu5QTTPVh9zHKfIK/VqNnXxdrkU4OsW2NYlWGzX1q2LTq
UsiEScvi4tFl9Rd0RFtOC6xegMTDSK/65e9KrINbY7fxctQHY2y+WDONMcce15nz1WSFe/SXse9c
M5el3PeAGRBTvLFaCXlxqjbQMHZVGZ3CcVw3WbiGqAkR0kRJCHAmMWuqOwbAdm3mW85UzJkd2rnu
hA3PwKOvZ9gbWyXXiEcf09E9RQgHB2+GihB29N4G/0zXGWPvJLaZNj3XEpN8E+fsN4pfSKwUvIcp
RZZC3ZKHzZe1qDmNj04fCkyN7nsG2tx1y409Spc+Lc2Mmj+tCJO3ceieJrZOwC/O3ouF3BB1uKtY
tpyCughHPvCaZGWVxS1z3EuFJLak6BcpjH6IP17Fe52WVG2gPP/mDTdJ79ZYN8RZ4gIAz5EfSdxA
0B66+1B/gEsjoHmzo7WoqKBh6nX5qJqFglwGve6KvR7/jeLxq6DrtLISpO1Un0FZIjlnmUPDqssP
Igc5y9U5mZ/TsRRil5Zl8kSS7UFRhPFKyiApVR6YIRGtJbsSqJ7hpQOTR7BdY3IbM5wVBRoO2GLx
ZprAnYBPORErbwaZTNdjlj9bZbNHqPouxIPq6se6LMEkmI0VeD1YZ8NZXhiUic00HYeK9Ycc3L2Q
8bAFLF8xJWjuCUH942W+WNlsUqu2LU95o8g+Sj6mMnM2pgmcxZ7Ge5HgWDDCAXUzoDXOo0TEpCQy
ILXJF+xa0wq57UZeJOlaOzF2G0FOB7AX3H1u9lgmxD8jXNqJfsioXP38UPgWVkDnAdZsHXhp+52E
06pf3IRYxtAo1vQKU+ymtqk7yOTuFbdAWDZ4MzL5laeTs22sHjpE+MiUBW8YwQ/0xdd9zyRFKnmh
5XQP8DveN8vrN7gwbvSRQjT206PwsbPqzlPs2eesIzqPUuNHFkRZOfoAM6X8AqKJcMRyZTBiIF4J
03o1jM5clROZ5GNt/O27/IZ0rqOxCNtuiqO7zKSxV83p1axFEcSRvdUi55U/kkjMPn3LpxiAvY/m
ZrLmC2A/+mWeTteQG2A31/rabTCw4vo9uT5zUNhcqklQfxJaAfzAWVNFB/VywgPiI1GwwJ5K9EkP
erARkwPZy7Q4O1QuOpyqEvRGkCTUWo4yhgQz5FP4DjTxOvhkHTE64EJupHtgUz/kNenYxCZwec87
spnONZeTZzpqn4392WeRMhDEWaX7pof9iaX51Ef+z+QwkAOJiMoNehSQ00c6bYAOY5OdO3uf577Z
RUV3lzfua+ZWoFvKXVp9Rlp94V59l7+IHnqTZKIs/ryCy6wWJy8yLnnan6dI3chrl5uY8x6TTZvj
ImYenjneY5chio2CCrdMD/JHQgNrMyjTrgINVLO7AlB4xwZHe2TQy6tmOl+qrT+GyQNGX09bctoM
estXgvrUsSgOle1hgmleJ8arvIHOR+rylhuz1a7HXgQTWc16oLFjcCbIzTsFTWZWxAbQmqAIbKOA
Z05DxBlxOlnD09zWz2h8inXZcvyPdSlW/ux1x5ZdnYPZO9ozoB0RwUgzbaOT141kPgmYTvz1Rerf
CkJCK4WLTQELX2eG+4BgGCEJSouVlkyvPlZnm4U+767KMF+ciOevczQONQZzcw9wMOMOp06ZUDFr
yK2QYDBOe5haE9eEpoFmqcVf92zPDSvwkm6bZi43EByd9ZxbAJSN/LUZGcbDg9lUbv1cUivWaVzv
s1z6KwV4xc0TGrkmprOsPZHw8zljGCM2p2XynOGoiTn8z6TobKLl1PtQaA1rgUsMh2ZIxNilowfp
CF/f8dJ8A4iFOD+CEYUGDHGyYIeBDdvPyn/QYxwFDsFtgWrtmF9GR7fqWhhmEqUoccPrhq51Ru80
MBy+uR38vTRDgC0aJV2fGqBAvNdCv1duyBkRBMkKRjTa3ebVWyg+xhC+tG3/3kskBk5H95UIjozY
SD03H1tznO/7PMPvpPPdU1cgjrfG3dh2BKms0twx7pokO4XhiMq4m+I1c5hrHZHJMyqBmKTJv3Rl
spp60UZ5+St7Bhdy5OsIM0cuxsY50aKUGwD9V0P2F7N9sTNTh6w3rP1UoYv3ChIuk3esXhz79eoh
pOGwCVOC4he1b5WMDdEA0WNXgUnycxOpZ0hXfGrFuQWgGCKC2fmRgTat0N9JvX8oQZAfioHFvK/1
Azchywrxc2Hs/AX3HrILREATPRbrro12UQKysqZjlXuYl0OnwWEWarzC9oDDwW5qDmrs1d6cPzC3
wwbkY43S8uqpJ/oJsQj9yLmGdmVGXwVtQc6UkE6YfzzJ0bhWJu1qgVGZ0F19O9NHp8tX7zyDHrFI
uwlHE1lfrLBbX/NJEEaBKHpM/JrFfDocFRTksri0PpNPpy3qazpytrJbRNheUtv7lA5VHrGzx02P
uQBolJ7g/JnMeGtmpdiHZIUzoGKOavUfaZUBq7qXuOMCzi6YrE0cjJGRnopkJA7XzNYq+igFib46
McGVQfu1msHYVQq0gx8a69xlIFnCsMe2zPhjLGBUhPO2KaKXHLVCtkzXw7K/L9iko3xdF2jg4I0x
YD8VoZ9t2gENqh7nJEpQtSFIRaaErRtQozsDgNcxoIQuHEbhlLcu0/6KotbwjbhjEHn1PZG+507p
7z1ttKAKk2mV+vrt9zNIgdW6zOGRQraf1i6jlFWbqJzUCicITUG2m4twi7gWDB15xJJOpLwI1dZw
IPPUOSNxU6Q/pNeAoIVr16KoJ5fuB/QkUjfDmxfy4x69zfDcG/WRw125d3wEP6mNvc2o0TTFC0Vf
OChnRXnrQbczHkevNqXpdsaOGRguVMBB9w7Rsl0lgneuj/BIlZbaVkN3pyfDEU3kYdCy8ZZM44+k
MuVcYAau4bJnko1Epx11du2SapZhGYO2769N6LSIIpEEJWxMy+UBu6UGa7NwdiqOeyQLvCd9N241
6ACNNepBlw0/yVy+DqFVbExt01EhcJuqed1jh6sNzvXkJegbK0fskSLm8cMLo6LyzvCSRaONA4Jl
cei+hYheCohP53Yu3/OakE8WpHtvdLKT05Tn0JNI7SAOJllTXJiSvUpRqcCOYwhCGlmltFI5v6DQ
acx5Zzm8GmmhvXLUnM6llzHUmKlCvVhjmsItV5nTKVdOeuNQOeZ0h6cx1DmNleOuHoo9x+iT1kF8
0GYhgtmBJc4PMxH34Q619x3phhXtoBZGDPc+SCaydnZpwg+2zXmdmi6+25K08QSZZV1YWWD6XGZx
VxDYph24RIrjIFxaM7G9dno4HfbEc3EAJDQ90MEQN1bhKgst34Q0XprELs7iq+a+jIUWs+zyPETZ
PIadZIcrK0okBH5xPcc3keNMmbGIRwid2OUTVlWsA4VqiIXOxu2sRcROJHCG5vFnYuK5grvubR3m
Dyeha7c8tZcckgFITvqq/MTcZomZAH7APy4jaEH4O2RLTkZjccaW0AIZrqEcG5Jdj92jxRmzTsgX
X/lxPJ5rnYuff3uIFcojWBwZrFv+dIVskgjHmRBM6rVlwUCtk9UF359iNpTRjZIw2VuOfHIq3WQm
Fu+skaW5n9y7vIhuRY6gxWLcB8aDUpVU3nUfpTkdkurQyPc6fRcSNH9NqefPpELU7LhTZX9aIc+j
LSG6qHghJhL9Z1r6+2hnD21p4+8s++fGwVE+l1BiayAW6IdYuemIZDnyOd//8LwQlaFx52TZF/r7
F/LFiKpP3ydqi2A0vKsKK4giI87QqSy55QTqhVaqI/EeeKEHBFll/5T3dZASh7DJEKtvp3bun0er
BedcTQc8Mxck+wj6e7D+WTk7AdkBzzqd51Wmh+wk4AZJlIBdwnUfpJET2IjmlUuPPYmw1bdVCnKQ
4mrAtLDJ5wjFej/sckaDgdmmJJTbzSJOWv6Hh8cyix70QbC1ogR1l5YtAYGMq8YVxkFW9QzZpNFB
e+r0n7pJ0Lnm4XuRxOdZ4jEAwPmFXQFhKfxW0f9hBrFGpgDtWPT6RmXO55SPjwh68EbKrWyRtBrT
Y84cf+1q9752bE1apMRMMBfOSzTXVV0FTqKDvsth5bXDcCjC0D5FnNNLwm6OMQsKyqwO1wBS7Lmg
XtabMpgiuA92CxuSyYyflH8KQdN0mDqNJWg4zsrjsK/ZamPsElXHQSgzby8R5Iu0THe+SN/pF9eQ
IODYdvbw163BajiY+oRqix0U8HA1QNAYiW6C9oPYXmIpQk7OU6KTj/5dJtWPm4c+DO9w3rkqe5GI
kFXRsFGXgJPQ42ySIUZaDVRIeT6N3u6WVVgGZ5vJoEN6IiBFZ+XUOBsN3njN1/dK92C4IYnjDTME
b0nmZNhYMwoM1IcfCXYRatBbHrv0nBrrKkrjdWgQc0pp8FK4frNCah3RQZ43Tas7+KXKCokrpgPS
w1j9SAvlBJkFCX3plRPaHPVqjISDTX+I/NIgjlGNGREiGc1bbPGx/jfPq2cJS6w0tPTUG6AFcPrw
LhQtCpHx5KBmXFnW+Ccn3XvrWtmbY8nmYLXRh0hwVmpUwn27qQQsnKarhz0BH3fh5BJs1jzpBi1p
RocAFKJLT7mLyaj8WzfRCBDL+2MW/keV2aBt66vw0qc+RgWdabIEoZQHnCF3rQl6S0HrYKzEVN5m
W11SYQaKCqVjrmTgqbaD0+Ae8jJcMXWKgIFukEAOU2ek8DYAez0XJCIo5IPV4V8elMapjxLbZ0qM
UW1gvWtMuAnjdXYqe+F/32sZTqwMpbBuWS9NJz3eVEJ34/xTC7/zzEFt5OoYCOhSAgnE/dsIF4Qj
AfQyRpMVDdUS4vSTOMNXNyA4jOuxJ+Su3jJRRBXt71qIm45mvTMB/IjEEHLZQToHZly4yGIj7DFl
yFG0lZ9a0h81s/IP6HmuTtTUp4kszVVpDvfagI2v02jTRt+IQE7pCGXOj5JPLEwvs5Fo+JA05Ozu
H9RkVJqTPBSsHPRWLaS5TFkaXCEB2YeQsYYX/8+grG/HMdiXBo/TFQ2RfHQ+Qo7wwYC+J5tB8eKu
MNEvhjtCK+KgLhkNKWTT2L7GrUVmGgP+gR6Va626ePxdt56LYiGwH3JugnDAaD6b0QVNz5Y3wt4h
PsByJyYWMBwPP1Az4Bb2IzPGwnxMQwZJBa1916OxrtseXtLmfczxyytb6GsdMovDU2h10r+ZhAMk
s8Cc2T8khJrrLtQDu+1POeXjbp7Cp57kn1PX70d4h8fWqLegoOKD3Y1fUeOkDNV8l8ZLGfhuPDyi
qkclprJzzso8+Wmzk0q/Zr2PBa9GnUkgC9PMTB010GVd99g3XctyEq0tyyYuEy8iLYcUARFKlhu9
pAOhEID0JOTvXrSLPxRmXZKrZ7/BO9hp6iWn+wOPzb9ajrjPLLg7Teh9sirTCzZnhDETm1er9QiW
olFbh/W6a7ls5hDKQE0biaMjBrorgNTpw4Srv057yUrQwrUvtT4MmNt3e44d9AUMi6gQv/wsa35A
nL9I5qUMNNUFi1UT9FoHMieUe+iJGejy7JgMmDwzemFmIhFODPK7o0lMNvG30uCqlayiPAXm1i37
STuhuDEarvFxhjaBxcSZKcrsxNnIhpZ8g1VSMUVfmnu6BMY30rGqxmnr5WAy24EjBWz1DVO6c+2x
wvbOReM5rszGxzIXjTu7qKqNKkZ7bXDSSgaE82XSgd9T4r1wRmD9IDAsRGMlnR1FPwUAnPTW6ejt
mhmcTkWBsSlT7UVNLFqzAwcD+w3kB3puHlKLqgPxpebidZ536X8xdybLcTNZln6X3qMMkzvgW8Y8
BxkctYFRIoV5nvH09SGYmZW5KbPetPUmMij9SVIBwP36ved8J86/m97Zmz4/LRHWZgRlxQ+i/erb
DP4MRlnaxKSs8XaZpg5GiPkrQZytfF3udH98zMipYRfj/OAALs317I3aQ18NLg4kFB0pUvummwJm
8y4jRcH0vX5pwvJWIScCXgHIqRnpkLXWjfPVprUMIPBlOvMj7tFhNFUssdI4/dDWwAk1ILqCsXL0
pumZlaZ+iEeyAyJW9DqUOkOe+WAc40QwZbIm9ZBheSV2HUX4wvZc+LVwcB5sM39MeqKswGrL8KJH
mDm66T0PPgbN3NkdKjlT55ScZYSf17Z1CumaUmCB8M+wswiiFzSLEcwQMn1nTr9WzHp4bmJ3Nd8c
BV4ZJlkpSophOAX5h84OubCZOLHvl+8m3Z1C4hPMo/E1TMgHHVpWlt7O4fQvwgCUfjR88Vsck9C5
zCbgnvh1INwvZePDdqpWcai67ZRpOEHpaSc2wObJ7z+cSo0PSN7GzMGXRbO28JwcrK1+rdSlCxTQ
oLB+DVy4ouqWBf1vgsqp+d+niGqlaADyOoU8m0nwTtFZLHKTGLnWfmcFNdBE9tep0a4a6FDELrSd
yzMP4cEZxBYJe4sQUGKyUUzm+yz6Kgzczugs/LmNoJXDOjA4ak8WkiND0UcyTeipDiA/Q7c+GZkt
tSBkIhpmW2tms8a/B3qumzojlT3rccB1AR3TTM0tpn4btqUFXGvDoQlKlindTSkEON8GRPFkZtNS
zpPGRns1kkLhnqET5Nd5sNOKl4RAsF0CtdekZKKIgjJiMZRhikMyH4znaGIl0R2bHqDRHAzmi2OH
d8rq/WQxlsNR+cmTn4q/6XQo8KQobvKQzuSiCpQLDAiyuuzp0Aa0d6iw8faVst4mqTrWRtMesJbO
B3WAi3TxD65rv+kTj3icld0qkn80G5SfEuW5NwwcGn77HJBRuC068mIzyCe9xxoz0W19qFJvqUt6
Jg7tSAYAPTMohylND5saPtqnHTNfQn/w2/Upm4Q7PCe0jpZB30WwC+jIC4OuPmVWvGwduLZc7Kq8
MpRASODaX6k0ju6g3DU9HjwWFY7nGugCGZzLqRSf0sebiAXXxMDKYYkh1BjTlLCwQoUZcKShjEH+
uwlr78SfayzZD/1W08bvwKreokBsONg8DSSHFKaHN9a+8mR3aKvokAYu8LZA0AbHPuh67ZKBTodw
lSfPMLe+4EFyaJZkQM39MJUPSeZpG+JKXNin1nJIu6sVm+VVa/E52kG1S5lxyrRuN4nfnY2yCVdl
zkG4772dK4o/AyMCbWRkFQUOouAW02PSXXKMWRzeB/ABmbakfuFfasTGTiefNoFMs6N6XJqKjrNT
m39Q00k+JNYDIgxW9cQ0HZiitsyz6E8waI9Zntwiu3ubPGQD9IT/5MrMVw2FWdGILbqLP1Gl4h1S
9lWC1860qmaJmajeKilX5gDEqwg+SQVy4M1kRwFGFQ+d5yKFxLluYHOEmj8+pA3ulboENK2Q8jPI
Ovn6pO1bW3tBlPM7gFa58vvufQwHZgDBiw74dtGmuDOM2zTSKBCIPKY4BQHd0BLoabdNg0OLL0mA
/SGfjYv4zYsp0SvEtaQvGR9mNdIRyn6xvzvOVzZUL1ZFqa55RJZE9bXQ2n0TcwDJh+xX5MJbTI0P
d4hiHkkG/HEVWKtShE+d9ZbryXYqw/iIKH/Rku+HBXoRY+hqatD5Wv/ZWcZHVjUXO7Zfa4NCsgut
PVJrSKGkLWNB5dz+iWX6ZlSoferOBCMqopWVo5klv2zpyJaDpKGfGRN0S5Oeyyrkg9VbO0dYkV0q
tlxtyF7HRhR7p+cNvaG9IftLWKL/bn24+JPwrgRa0igDqISVD0KmMcS3VneZpdLaHJoXT9E6lQ7a
Y5XE72VOdkVUlBRia4XvL8D/XazbCjYO9hacZePMlIAM3CXhUYYo2PEAsUBWA1QIOCRrcSGXm0n7
bMowSxPYpJ2/K5vGxzi++QIUp5kHB4AwGT/PLldme5UOCUctQwSBzXoZeYBiXMPgJD/62HLbeQel
+UWAKVJac6VG+UpqCtzckKZR+o7ksVx3Oj+JrgjqdZSjPD+25K9lPfzNxvisUlU+mOl47pCALcMq
oolr/EbQmB5MhdGlou3O7QmrwyJGOcb27mXyoofJq3OjJ6i2YE0hIEeIF4mOcvP+UgzNdUpksXYp
yS32O8rLCeu/JnZWyli3jC59NRc3o//cWfGm6TrrLOA0SRMTttuyx+sBOjkRVjujjP4aebyt69ck
Ln45QRNA2WqvucevlPYkCTofhcVyUyLVXCYBicxGWHCBLTXnQv/1ekZAZlktjT6it5VCQfLRiiOs
W8tW3ADQvxYtHCYw0ctMcrjKSm3Vhe0vGac0VPrh2DRJtib021xODYJkZ2VEIDBcV7hLZVjvhaEt
W0q1JSLDl0inS2sS/7TUCsSu5JVDgOtRbyH/xHbjZLir06+IKf0ydB1zbaNgimcpnpGOX0ShUHg0
w3MbTnx2NBEekHAeElNMM9AVx/KMBnNAio16YTxAm5fGS+iig6O1rS8th+6zOTKwBJswZwdpuwYO
OjKEFca63z5RUqHnfAgbmmLn0kvo3FedVv2GgFJ65NCz9vies1wWCxQNFVyU+rXIVYqiFWSE34ZL
Z6Y7JISo44pFnTwqCK1a+SJKqCVYOVsbBkobefs0YN/WSXykqyicB5dixLNQrXohk9+mbreRZf72
+5HOlgV3sMR0C4jDAXtO32B4DMN+20dElhczxWsM7RKHePGrLBwuSFYSihGLb7+XvyaXrJxckmvf
c3wOjJQtQsTHU85AfpE0bAK5Jf6M6iMCe2FiplmC1ZoNZOYzuN5oMaAQWlpo+JeDpqOOcWbDlgk5
LiXxqGEiSCo2vUaHsDA3wI7lBsFbaztyyXa5Y9cbl5av7aZKPWkWPV4MGKqyN3AmtAc/io/FnGvG
bAMrfeK+0NNH40i8Oiu5Rhe8LwkooVYgWRAQIkBTBnaUk6XzPYCEJ6+HrB4Dax0jceZUL0OSUcJE
cP9roJ10Ahvx2FhfIm//Ci7EukuluzTiP4VLQ5/UokWCkiL00DpyMGwXqoPZReCW3cmERSnDfpbr
a/YQj7oWTaVrDByWbOnicmOgUGdEP/moJdBhW+sGHdhC8zNtPVoMLy1T3+h5bUCZcK5TV5obw4eu
kE8kirbDwrbSq/Dfnb4+gUY5SIB6UfmieX9pLF4tM71xgA1hTtBblolYRSJ6aQUzvqoIv/GUvJvE
JsFLbIlbMAwBUgUAguqmNfGYJHSFhbnVNeuFaLJcpgcnx8dSBAXrq1mQ2cDtHDcz77T8lbWs2iP6
rE6innMM4FYo0if/s/SRUNajzBi4BS9ZW2/beUFx04NWtV++OcK/5kPPI3g0aHcexJdbaJ9GYTnr
Loz+isgsNp2pIxyzY/AYE2duto5TWrXyTJNzJ/AF7hGOYkL2dOp/m+ZzKTG00iI5MThjkVZIxhMP
eHbwYQvtfeAEsZZd/orc81YrvcEh9qSMulpPZvvXHPCCljGpHHaGFKXgZktmMAd6EOQ/cuc6TrNj
gDJxnfjhw9OA8ic1yBOA18jgyreGHT2YL6RNq8z/zfIFRnzG4Mzuyc9pzvrrnXljfprdLkE0vk0G
GfHeR2P3DEUhZenFLoScZKdyE/iIugp1QBiBeNEv9tT5/Do5ibHEA5JIQ6znAydNMgSmNr4qFpIW
HWMKU9qaF3hsn+TJVm287VT6UVIVhIN/GKf4w5hYkrRhnbsflcmxvPegYFjB71hjH/pTZvJQhI/l
hyj8q2G8+dYvnrh9zy6YwACCz8hkUO2R1JwpjJZRUf2WwCRqkh37NwyzBPi13YvqhhNj+mXhzoIK
fkW4yW2fvZcln0LLcUDU1QGUQ2wnixTVAZsM1am+GRrUw8bKytRaXZiNrIQAKZEYjxQev6rOXrne
1aOVqXz7UUAqySwKhlmVIAdGEK138BJwxmF6w8E9OO1f32IM2ilrfOhJ8OmVsZNRtG3N4E0UYBwo
VFs+GU6kHzmqa8r4B6s1N4EzPPt1vM9idJzltTW7L9N4MYg7YjV5yMJ4FcU8nlBHbfk06j5nlPEh
0Nxzm53HkSPQPWT0/1nQ6n+Es26+8znMtL7Hrf75Z67rT+Dqv778/yON1TT/1zTWW//99f0f8a33
/8P35z/TWKWudJ2li2ofO9S/0liN/9Jdx7B13cV3aqo5cjX7SWOVRK5izvg//4xgFeK/LEvYhuvw
bRz+R/zfRLByEvzPQGC+i3QtYSlTSMM0HGHPf/9vEayt12ANDQDyO51t4QCIsTObfaU2eumh3o2m
7pnGTnmC9TJ2nD7K8eoyHAYZSAyFR3GIwBVlLG2Q3m/jv8pKl/lI9Tp13YnNJrsydLz5BBPFjDMa
axl7sKmGsfQOja6sQ5RzchX2GccDQDeEdMfCE8vOU9Wj0evpySrs/Rgjj87JXHuggywOhZ290MDE
He6bNGoEJ4mpf/v5VZB8rusUYe80uM6N8kJb9F0sFpWhyvU0RD3gmqRZ00mX70h6Vv1kdr+DsLuW
qvnKvMY+QvmHBdZov9yiXw9OFJ+NqM+eoTlGUBJncgAqUA18MGdG33ohSm3OUjDPtbTslV/143vN
6lh7Sm5Y5ficvAZCd89/L602uKXRdIQtU64jtnHMMlmyBR6mE6ER6XAXR8BgTWgHD9M4IfemRFuh
WGqeaEsjoovQEtoJDYowDZ9ipNyE2hKJriftRbJIH++fN84VxlVUi3VXJ1+jo4KT1cBAe3BGOt7Q
ShdUqtMv0ZGoqSrkqeA77bWOFW+Vt13wiIiF6toocIvmHTstE8iLzfR+b0XRq+kP6cXVvD+sT8Ub
VHZtOxCaUowF3Eki3h7LmqiJ0uEYGKV0D8ccIkbBNURN6y27xkSGQ6mxhZVXYZpFQK/0cFuadnQj
4uRPIIV1reX0ZZVoDNIW4i9inK4B3qCs5c9dZPjWe2jrwa2DZYVLRmA0Dm4jMhOEoNw2zf3FnKub
+z87m3GTutnDChj1+C0wmxLzrk1fvzYA6EQ5zflJYgBObOWfhp4qEZQ2xG+OJg3sgfEXHHB7l/Xs
iJQPDEiySF2KUKhLJLEFY044Z/gqg4VMpmgVxxS6iRV85iJBQmRHlUv0TR9uY765MYgbbd1pG1bA
CByGmGcxv1SlUawG20k9ggnKcJ2Y4f7+oNxf8Kg42GTnv8XXl++ySJrcA2a4jsa6XnkmWvssnHNE
9O5Ni5irZnmTvYPRpl/ToUmGrl9uyylqVm4d+kjgG32DN/1ijK6FdIYkSWlVayr39E+KA6/q3eM9
GvznhVhD2I6cdcPWO6eNVS6mYgjOpglGTS+mhbRz+68vLIDAffE6Me6ynCqGiJlvHKc9O7J3D/eb
eChdtC9QEXMw5nlrPhFZ6rzEgWB3tYiXbIJmp9dOc8UwWkFo+0bunn2WYK4nR54Kw0Hn1vxOhFv/
8oMwWHuzw8VB7o/JCALmg6ORORFJWHsEQC213g634ZimNE0966zIbVyhh+b2732kpTF2qYCnxPJG
+1RwXc+ulzBBbYi2oBdsLTyZlh+uqjRgUPfPvvfrHY46gh/TcdjGNbraDFXxmuScVyRg3VaMxTMR
Mv0pdSQdCKvdweyPVaHTojWwWWWIF5caSLTlUIJQKfvCeqnG8CUaq68uDWnP296klkWC9K2eQ+nT
oOE4FCLYVwNtD20gUFkfB2QxgnBUV+VbUZraKk7i8iPpnMfJyZ7atNsGTj6+drHadyIMf2ta+2c0
EbY9tPEqkG7/W+tI88qd+nels8oUGVjSGnddqTgIBWF1yYQgaqFpbMi5Bma0B7vW0KqBDh4fc6Pq
sBU1jwZzro+fR0xE9XgVXrsJsoS48pIxaVS/3/cOCNZqW9Xkav5sJT0fe+T4/pwyDJuw19vbfR1N
UY5is0Py1XsxwmiWSqN7hV0w7IbIcx/rEPFA3gfWuWy5A4e4liARTYvU0NXPAtrqjn/UchMQkMT6
WWlA7Yaw/BhFQEy2pt8mZYXbqLCfkY4Z9KuJP/a97EXFziYpWMH7eeFou+d8zD9tM3W+RoT/tmEn
65ST9aH2PfJduGUutVX2T5Yrro6dq3fc1/RG6IlsSk+67yOyWNlHiyqlr1rkUHYsRPJrQzjlpcst
fgt2Dc8X+mFk8ngK1FSDtAZlHuHweR6c2bgdJuaxFK32qunQebqA1AQpEMYwZvMnWX0olQNEpd+z
jj2L6Z6pgPrwBJmisV7SslObcQpRMVTiiY+1PTbmd1v7/nW0CVf2hj9x4/cr4Fn06gLOaAnLBWNf
JFGyzeTTz8fZOzGoh8Hsn9KmuBj29Gxa3a0esuJNi/HSxCpBUM257MQokOZRk0J6xWqWc4q0SLeq
yTROWQBc7w/NY6CQqWlxQyfTNtNCENHslpXdaeDFjxIp8WPdFhPC6ki+elOQXdVYiX3ph88KrW3j
4rXr8Kohp6+YWec2Lq3Q0lDWg/Y4qEqmr5YGLr0V+scwIYIJyw5IbGr41zKMiM72rcuYt++CEwp9
rnqqgRTDwwKoUl9s5amtHzXfVeX8qo0SI9QQhVd/4rn7n3fYZuRKSQc3TUFWu+0b68pI0PsF4d++
hPqnSR5PHyWPjpLoGQF6ezICjVV+vkkQjYQ4Uzu5N43QeI9hwtfiltfxlXS4YkX7z9tnSeiRD0mM
D/Dk8iDaJl2WFmjIpRaRgGNo0r4EFjw4d6xnXZGIHEh06XyuTf9QaWE48OEdpjrKzaxtidJoBu+c
zy93GoKRRiAXgjbANDXvhv4r42x/GBlx4Hp+u7+biJwcqpwxUFdQu5CQ2y2smGzNgZ/zs6PNi2aJ
Xg8ka6JZu740iBeebI5HY4QGZkhcuXIB4r+4IvgacgtJ57xSML6CAhwVAcGUA2KGXpNLW9QrTQnM
ioVdrRgQ05h24UFFEw8vIggM/l5fLFX4SsO8edbzKd8gu1DbUQ32Wfe0bxet3rbR3KPtWuO7LTsk
XPItN33gJwGKUj3EADcJvEUww1JmOuS9tXvdb6ZzE4j6Bra70qaKtB9xTCzDAqUcMXi/v+ThY4Xo
7hD7gXGEpWCtflY71OX9KihVfJTOFB/jkfkU1qknN07X0uEfkzpaxjKl5+egjeU+9bSn1O+0E3ph
/MSFaj9z31/0Tew9pSO0qKp0cVyggXh1EQQtpdcRvhUZ8aaKKfagFzrnjpB1aBFjtUfQUj0Zcsbc
r+pRT17yWgZn+jhbwLcN5bDr74LSSp8brfEZN6W/PQKiFyXukX0/lc474xyzjozjOPHHTWVXB4mX
aZEImb0W9aXM3P4UazGWeSnWQy7SxynB23EvGml9cGjXi3Hb2N2HG8bRqRERyNPEaTZF4gLqqjVn
W2DLYaxl47Hq4sud8lCqadh1/Xi4m7XvL8WMTyP9q+lJBaCHxcNDY94ggr2C4AXomBrP8czmLG3t
wKdMQ8xvU65EfodIFbsKQgp0TZsNahQ+uptiJD5VyN/VAMuhsdzxnE8qhe+LOYnhJbrPnIEiMdi0
4dvOXevj+Gfq7epIdka+Ig8Sp/y96sPvnS9lzySvmQkITS8UFXJmvZSFd6yM/kTRS/4fdSCKB/Fa
Fi89t/GLmxXJU6vErgXeWCFuO/tQ3EDHkVs1+ccSaeGmHKoZnBP4h7bDzaLlmn2zzaA8/TzqRWy0
T14is+cKsqbTGs/YPY1n6ElXHUWQC9b2GsZFvqZQMQ+2xpw29wNqY6SvWw5m4RH7/5z+IpxLqDNf
p7LidJW4zNTLwJQb10EaFqiGDK3KptHCnudK8dLEaJfvX9mDGo6xn+/DoqB7lbmjvsHBi8WN734q
pPHOSEPcfLhJNzH/q/BwXfyQsZkFqf7hXkUbuSIOjjnCvhsTYkJV+Wo7SXSL6/lsoSSjiF4G9IOZ
3sqg1Nb3u4spWesWx9GsvbNuBdOt8Cl5MzBpO001061vAG+h7DHhH/Jlknuoj6eGFBLDov8dJenW
145SfvjYOpFZwkaPqOwYYs9vcSnN9IRZK9MHKf5dOey0UllvCAQzGHCoRAfYjPfLDME33yi8m0Zu
yvXgk8WNazXQZvwnyG2O9ohqBfDpxRgz9lGF88nULN15Qbrrc9Raawf+7PwwUDZVQPcwAkT+3pQ+
wDKv5iTglQWcY/tVigaYidWIt94YdILMEnLXLEROTe4s9JITSox6/WgQwrmto6HDWs41DDz15NK1
fMC7m589jGYoQpj2BVUyPgVTrBgLZEQCd2J40p3Bf4wBCgycXlBGFcCf7aAhkAcLd17jSx2xwr40
jkW7k5bUV0uYSVb3xEUGWXssSzu9lmX3y1VxcmhCMkp7KxA3CqQF/B7csvfPoUj43klj7LKMckhy
mn/LCbDSa8hxRa9u9G0LsriaJcA9YPcsnBv8xKSnJCa8CRF/I5EYrz9FgFXawzVO1UnV8vPO0zFz
rHrAiZh92TZ9+6J1b8hUT0jUjI+Gyc6qjc1hyxYJpyDF8en6MfgawQ0LupzzVaD9hqdxgStfPI8G
QameP1xGeCnVKklbLDWG5GKqkOOdYxDp0BP+EcZO+iw7le1LpVPR9pXP6Ie2b6lE9GRjvSFyqCz5
W76c9ViGZNLcaDo1gGDEw8KPAa0nK/DdGVgaq8nK91OIO7k2vZhwu85cCYv7q6GkISbN/jtq9RPf
Ub/EKLkZCqTUVh7tGN+eVsUAgJX+aX+2aK84pY37joB6YPMjgcKYJlbp/RB6/0/mL+OksR/MLPTQ
wdneAVGiB+1LurvAz3ZNDUyVXHh/3Vda/umyIMJu/9TG9FnpcOGBcLhFQjTg/I4iPXt1SMDYpfTn
ES3UqMdaYZ3MIbJPbdWhqckcY2NkxWdpkP4rPEhq93ftqDANTXq5wA1bPd4/4CZBdxx1jbsSPfl5
Xqb04/0ld1zycMsJb2ywN3rEngvZ5wMnwU0mA4iP8wpcuVq6HYFFLEWmWy/SNPJ/HCgye8iXDcEW
VTyeLFc2TF8d8oMtK1x1JAi9mCM32YIQHFaM5qrjLbuSCT8szIFkOTuCYFV47XBW4ZQ/pXX9Mjhl
9HEvXsbJGd7LOiRXxQpe46roj4zpmfwqXXvnDLaSyEACE6FunLkVQM2EshqMznEyy/SErsxZu1kV
nBzw5j8vMeMNL8n9Sxh3vzRiwL/ZchHUetMVIS3rtDeHqfV9DyfE1/8MCWNhx7WqV7j61bIS80Om
Rsj//pQf6HBxC93fQjN4GhiyMTawsEv/Zj6wbSk20TchrW8U5udJ95LDUEftOptGVHYTQ5/GcCf0
t74fb/zhMXdHord4E5m0nCjpHqM+D/a6QNTGtZlVrXTwDmp+GX/KwJg5soNwS5v85GrC1zjUKL1x
9bfufuLCPbD5RXuvFtbP8gECKonjGDisgMpgocA6+a/Z253P0k6w2dx6OgUiHq96H3z9HEl8w3pV
97vFTanIzLYDKaLQTCOgLLueE4rJBpEDi3CyfvohcTnmp8p97V3GkC3vf4xOChbfzCpfW6NQBwtQ
WDhE7TehELh3nP4DfwYRAjIfdnZCWHqJMElnpztbdmsf6pGTPq4r6G++gbOwD8snjJOkUmI+/TK0
p9B111hjy39r4AyBq69SVCeLAC/YKZxa7pZaj9Dw8KUx5seoBVqphEbNTSYGoicNauCsb/bDBF0g
Q4B47k7lhbz9dBX7iVEmg9aErBlBPAjnmJEbZuip3jLTc5dp5+L9o1F7IpzPmQtVOC1wsFNCWsK5
eCVR93lEVsTpQtPRNtFl1Ec/gTnV3EQPDMZwAngQ06QuBGGoS9oBK2DBpElsBQEI+qTUTmkscAbM
/QfiKPRFxWG3rx/9qgtWrvC7n3dN7ApUV01xTOMtdb/9kiap9eSG4O4wvrw2VaYDA5J/Bo8mMD1A
Y5vNDbr7i5yUIIlDpEtQvdYmMxnU3tsDVpl1R0sY7zBhtCfkNjr+nM7kcDl2QfGGme0lmi8rbBmk
zLKBa8qeWzQGrrx51xzLY9FUMeJZ94MKKj9RmbVPQWks/MI0nnNIIf/+bhgQ6ehVjEdGt06GPsd+
xsR+HDo+pfufaWofDvOhMmv7qzVENDir6pLXeXIxu7NWue1ja2nt7qeNKUbnMDVsfqGJQW0EZLDK
PGJcmbEnyI69Yuv4ExSY+fARzi+Zpv9xFIRlOozpM0MrGPQVqVjQ6p217bTayrbtZlf5Aon3TChL
dZkD7k6oodxeW4MjshcWxdqu9G3CqFSmPfY+MS+ExpD1PPXeIzDK6PTTnSnM+BjOhz6Qy/6yngls
9xfdGb1tMkoq12ru7amM0Bhpvthpf5b4BYkln+qXKDQfY5cspHtvZ/5qbOPp+HPruvZNyvYAfoFe
A07Vnjb56r6YDwNHXiHDx/sfORZ8JxHHs+mAOQKimCdvrJK905yiFNYeKxp4y64G9jVgidulQjvo
wto0QxBc761WzKbT0rdjTNqeEjeE1jzXTXAIbS8/l7Bl/7Hu3WuPsQqq2SBnHM0aDobVQtXyLQ6U
cb2n4pXfdvw81AErKVfigrtYIDPFHXSfXNSmZKY9YIxFBfENR687S4kKIxt8d1l0xOjhLflg9Ggd
6Li8137mHTOF9LQ3VPXZ2AYJGdnw4idWuUtEgJy0B0oo080UVsy2ExXDT/GWphmDSsf6sXXSItE3
nhrWlYmnT094euMAoqPX4U9FfdT1TbaD5CBWGFFrlGY1Kvb7QCKsK4TtLr1j5rGKbNp7O+5nRcyU
Bts+8RBvWTqz7QYOL2dPWivzJSCKL1u1IwrPctJd4DTa8WezijTMPswAoPRX7iWVWn1ze/qjPPPp
tvNoKpCGMltVRHDEeycwSPbiVUgZbEVrBCszteKbMbmzCEmdk7nD7+IUS9uheQIoRjlNgBbpDbkA
BBjl3mNhj8NVDv5nCDxjI+Z2IW3q4EJDB5U95OsR9IxPz6UTAMFVNDttTQK0PA0jxn12UbvIc9J8
uk0+vKGfU+TPJ2G6Y7a937hU7smD1pO2ZKcRqIiofkzHxFqLwB/WYaDv4PON77pf11vXzcZVMLCz
ak5RgLuuscrTulvnShEjZYfNOsvb5MR5D+paJMWRJMKHWJSQLY0wOAnP6AixHgEQuAxypdZQYmvj
sAEISx0zNt+ayOSXNqgVvubnOqD7JlmV+yC2d3JmK6Z2wFIcI/xriWu4ln30rfuFs6tahOwTmtZd
jwCV/IR8PEJnZhCu2CRZcj5cETuLWKJKvy/03bzkp9iVs8IFFFKY2CpM1rCMW7KCgXWINdd77M1q
bU/pUcts/3t+g9Wa0TzAEa9OoDrOL86MrL6/Gz6Mch/CiNhXeV0/jm78FJD5Ea/dGcnFFTV3ssVu
VUmxS41ue7/70jL67slRWt+/UoX6RzsMFgAJ3ZplUNzv77d+4EEB9BCW7+imQdtBb062UsXsvSv+
2Hn2LkZCgFXT37yeIxgKb6Z+mbZK/fL4j9s/CMzd/ezqWTWsdh8JW6hz/iWV11mnpVeu7teJhIN2
TTPCW8bo6U8AG6LN/7yz78SP2Or3ZfF6P73fX0KCGbKop/9p2HIVA+1ZBSQx4dmUyc3qeTIbr4OD
OMlVUlb2UzQ1fzNKwedUdIjPHSplFE0/a5pqkPUr+ERtqO3LuR2bQNCgmWRcNM0++U0gF/hjJ5JE
NBdJASMX6er+TsMksPgZOeiu+RKmYAh8Ce5OVDqKZDTT94bLmJgo9ELQbnRh6SNGNYfTeXo4dSkr
IJSbvDTHXyxmTiWDD9/Eh5cI+29kui2bXsocOXWrW0vsQT4TLDtmzwvTmDWHubbvzbzaR1ZaWktI
4aRwIiGisQtysJoEYXwefqcW7ctSL5lEFhDI1mHS1CdnrB0qhzbFgmfJA37PdlmhirhXJ/f7NYgh
kTQl0ZXK8UKk9KF+KtSjzEfjqdR7iZHCuWWu1m7d+abU5tvTTSZ7Yxs9OaOgavcyLq1VDef1VnQo
2+YnkP52eckHoP86md/Iu08ek5RramB8Mz0y4dFkekSyV/lmYMGbsTbDqQCUtCrdGjljPxkHgrlp
K5aq/laZMQ9VFXqntBuesjogbS/IRlIgfM6D92ZB3jffeWgmB7Aixe7+bjLK+R1ppYCE3u2UpB+t
C5FlIX0O8gQ/W+sZWK5IXIqUqe+bqj/6Mxm0ybsSaR5hMYVdfpDv9910PBum/CJ4gJGq5u4702KL
v/e8ftpidU/LB84NDssK0i0W4MfEpLhVZXExNyrDIkCayBgcvHREe6L7zpYDaEYTfc5MJ8tmowZF
69mIqlOK+BnwlvgupqY61WVO/Gg5BRwU54ZwAgQZz5ofclmKcoFOl1yfuR1Fnwn+w7zAo2w1IKux
t9kTuHatx+4ft+L93vJsE7Y1e0bhzBXDvReNNWM8aZHOkJWQTykmqtRCEh557yg0MsUwzaEfizSI
R9djpq0ityRQd0jOmoN/NUjiEYvEiMGYEdmD37qHCu/I+b/pOq/dxoFt234RgWImX5Wz5ez2C2F3
IIs5FOPXn0H2Pqc3LnBfBIkK3ZYYaq0155hWQrNwPv3rkR2cQoaoABSY4xT9r95rsxdsEMsDoJjZ
izFPYXjGYjh/6BVF2tIFHDhN7IoJdT67wAlytLFaLjK9ORHTND8sc5rBbYd9aql0E/5sIvfCvEeF
poJLQn17sb2sOFcIycBzTq/TpJss0xAWpsjzfhimgVXBnFCfefinUT5BqGm0fCcnVqMKb8mmjrrw
KioakX8P66prvJMlZBmsGc73x6IrtjIv6YQyWmlOf0Uhy/ooraePOPhTzt0OZ0qTp3qyhqPKI1zK
Lf6xUCo4j0GpXVXW+esozHZW6CevBOAANbEs0NcR7n/RhTY+dib7g2uadwv+492q8QuGYCwuRmmk
FMhNel3uifnh33s+nDecvN0Oa9fAICciuigWX20rpk3gDu4WDivZDkndbWKayeuOzlCG8fGEUUi/
ZI6E5DtWp7/14ziJiztD1yd/KH/0DvgtI7Dg9HpxuFU1Xa1lYlJ0cB0qNMyxFv6JEor0YnjM6nH4
FU8VTDrgvc/IOAYke6hUQDb83UcQe6y9aqq30ejGD0u31IC5gnGL9lvlDqcIQQBCOXP8zJsBjENE
qKgzkW3UBYdIJuNJr7CD+D1C3yQmIDQyjeeCgMORKLll17BF/uc/6/TOix6LvITqMpQsZxkPYlGs
H0s/M/e8b5tkU/bY5JP1jDJj9uuYr13MOqDIGCknJtr4NP9oTUGKQjnAsJFVdgEThHzS0uKnoWXt
p6Ps2S4PS89JV2ic6iuVeQsIJmiP+G2HfaKXLfMhF5dc7TZ0PCYPCDhHuQ/SeJ6UqIolZUrSCCK3
FCtJ7pxYiAzXXKNga5ORjqfmlBusHk+VHcdnmWjqLmeydT0B8CZHalz/fUjXuhTuLBxFR9+o+jUF
mb7O52XWIEdtj6vNuvfzvhXJUcd6OGbbUdFtciUZ22ih7OchGo4lfrwThsCrSg0uRy663L5gt+ld
76PsWBDV+TDepSQouYJ4uXfSMb/nEtSKVvLt/KfNzS+9XOFYHSNcp9baYhvR8LEJCZGiJq9Sd90t
yaH+KtNmcFQUgUzAOMpJh9OJF2HuLTw8u4UA9kGeRPUZ9j1Jj+NY/r23bPv7bM86k7BZnAOtETy2
MwwrTHT96EmpPTZ2FTw6sAeHeJtjcRmK9r23CSXViri45e1Iq2+q9AeGdPjOWl1/yBsCMxxXK3/8
neAayA0JYGQlWZKVjeZk2CD91h4HgwTGJuxeJOOwF43ckTH4z6IgBa5l++nGXK4gfRwjdI0d54aD
6zmCDfbCybtdpQ5x3ei4szm2x/IPifVazKf3v93eugw45gqAOPyY6cGp9emsO/GfZJB3mKT+A+KE
/NR01GRhBqCXwD+vvIbJ87JucEBhbAHbeQMabNAM8JUJg9topBpLPdV3PuqfbYEK58WSHdBALfa3
OUKvp7JlUQMvyt0ELU2Qqv/WTfDCsiVwRBTmseQPXVVE5BG/5L+rnvjDxsH/Ig1+UGsG37DjcKLu
UIIE+kahBGGcPDBfQdsCEXaNCeKxZHS10ZQz7YlbG+MMBUpgMc/Oimdr8umHk7tFT7l69icdoqQP
oMrJc9TYOlliZoP2P9OR0zvyO0owCffEH7gEMzRmrBHKSGeuCoOtJuND40e0NSr9SWt848TfE+UV
YXE1pQQXfzJtan5rgmFIyDIjSFc+iUeA3Y92WYEZMEpaPDhbPRMCJZmFZYOAPGkKbYWU8acBk3HX
AQwpiQJdG2UNxlMAiZoINrjymtKfk1VD39zhO+v4/q9mTPJL0rR/9NTGqTKPyDx7kd+Qdwb6Ch8Y
e9Iw0ogNqVxUF/YHsorWuuPq26CVcEut5qzTA9oxqqcJPHUPeCx/cJGcoz37sxmhW8exREyEtL+8
qfyyIhpRoavtQW7+CrqJFJ3ZuGpgu2V6iB4Tblcc7i3CfVe1cMkmJkktBiN1FeHvxi52UUea4KiR
1hbm79S42Q7UTb+FgDqsWquThwxuUyPBWGVGgtvdMPdQWYZdZqE2tEzx25zqtw6gSzp6zmmwyRmP
suxO99/eLDeaYnxkDhppUBMYzMGMLoNIHkw8rNsgnL6ZF8qbN9oP9bhrOgq3CcjExjXAc+Vtd6Ep
3Z8wgLF4DPtmZyH1Xcn6S1fDDROcAuTS/O4Cej+A8f/0OUBWAIb9mnQF4KW6P2y7pH8aJiKVRqI3
7J6wexWzUptszgf4kj+HolrBxnS2ImacpDXvQ0jeO4IaDNpcVEKY74gasy1OpWrTaO8kJR6Ip5Lb
yCopBXVxj5QYD8KE6cMnvIwOsktRbKIy8Hbo/vUzTpX1uOQP00O9ldGPPkecBv8mfSoGCCooUJjI
dSxmhPdGIq22rlSL0yabiInUvF9hNrlQ7bfoSZp934TWeZeUhBEN/KRpiPdNdD/9fgeslGBMN9+T
WITXNdX17dgnLz6Khv3RpaV+rMGSIWBwgQ6WSOk3bZkbu8FGo8n5ChBHyeSvjaWNC1XteK8gv9xS
W0Nj/Vond6WmN/aQ8SARN60N00WAHXrBQ+trvLIlQ8AGqLhPOl0dyRmZjXFEWVTCfcYualMjS/Og
Bu0roI/KiToetiKfmk2dkYyLCMJc1Qqsb+lGaCJiknx7wyiOvcN5p283sutK9kW33+emQ71r7Kao
NWYuXLHtYNmPmfiiEfgTB/KeHmNK37B+CQVD3KEyP4WePPbwTjdTEPXY0ATBalMF4yGPnkbQlyQu
1+amJDJJ2lVzxLwPRrf0dlWd/sl6rHqqH05dVkC8IwuMaw3uQo6HPzoU+61y2/0AFnflKf4mHWgb
qR1cffMyYbQ4muQd033mkJcEpbIvEGSkQ5NFCxt6UBgn3d0YJHsyuGDppg3Gtgmrd9HChC7ItTC1
mTwSRMZBhmly8iP3io3CWPUWU0Wbo2dTC35vmZlEUXQ/w8EyzozG+VNtPHMIjo2jkV9QWxIghCTG
cEd0RXVyC6tgD79p73qOd4JUf9JqlMZxSq1m1qS3O8Z0KyJmGa1PhmiHsGcRxm5BaVwbq0F+5jP8
qJ3A3OuoBnRkg4emEDf0gUSkWhxijmnQ/4ayAjuT/7AWZijxjLNmms4di1TaOmfLeOFaQDyjbUMw
DBLs3hL+E7Mqrp4HvXMRDgXBJ75jSLUGVNrOQHbRW+3vUZMct1FI8CJs9BUODiAC8baUMUKeNiau
Jd95GnNIvcrPQf+jYLhO6wVqEbjD2+heZPYtgkY7EvuYbTqnSXZyNMS6msI7kyK4DwWg+rowLmTY
tfwjxc+k0O9ek5dHVWF08VooA2WiKlY4eMPbYChPQXjADPaESwFjku3jl4g+irYe4JTH+8nVi3ta
5u8a5rccvNOris3fRRX8CilnNoPn3bw5z4ojaVOUdfZQRAJYyegrzOnDD2GnHgZGTstKnfwCxjAC
NXXM+gQULtn2TTnaBwGh1zKmdm/YkGTsOEUw1cA3ikN5hSUpr5ZsXichP5U9dj9SWqEtkOjabsRT
ItILOrGMmK/UPxc1M1y7iYu1hxJ5ZTSm8zTracy5MrEb4lfgBnxEbvjlRZLMCoo1LODqPSWM5CpZ
SG9s/8UNCN8tEWACOO8fq9eSSPutXfk/xqL5mdfBoyEppiXYKE4ZIeAeNAUhaO/tQNcn7itEMg32
fZW7/UU5/jXV2/pMzhxfVpPlG0KS7iFy/YM+GRxHFCVdhCmlMRRpfR7z5qTOtXtNy2lrsiZeBUiE
vD4NDok7aTsFeils1HhzFd8SjcJyHyagTS2sf0ULSiJM/X4fVvZ0mbSebx0l48lLyBdhUnyD8Gpj
yJ0tuKbPaIspfJZa2TkdUrjP1r6wCKzpGhb5TUrynBqTb6yW4u7m7nVSdzWxKBsMah/BGXWj6uqV
PGv0rhGLWSPPr7LBDiTcyEPWHxRXcUzbtDrVqt71ndB2ftDSCoPI7UDPPnTAdtZtSyXCCm8Nx4vd
xnI5FTH6ma8IN63PT6ydsSJIxJxO6B1Nom5vcUqQjU7fASSYwcXKREYg0CDfOyzKWxW5Bm7Gwr55
MSt1XfdmRq2O/WvEVqqJxn1wRs7kkyaDXQJZJQ0mnZrauGP1YDHkUcSDkwGSl1pbvRqLTcbFCzUn
LJ7ATcYDk/LXOjXFzo19Atf77qMlPAcT8dQdWjM4k0BB+iFBUFK4yapHfRbaw7jPe/NqDqCgI8yM
WBUJiDLnfnXcBESPAl7iv4eiE7OaOQHKCTTP3iRha5wS88ntIWIV9PlXrcmi1jaSn76lTWttTCzQ
ywihQ4GZqwurbwqOY2i09mtUeO56QJq177Onoi4QUffoSKCZG+jKbW+Pfubk6Xj5mTIzuDEwaNv4
qe1a1yDbduk5D7tZ6QCJLHOUhymPH8mEb5OXAXnRLMBw0wqbtG2fL4oVJqq2d5MZCyazodk2sv7j
UuoFsBWdeJv2uv2WYe/IET51+KCNOENdG4tTWXoYq5qGDi5BqL4g8RgL+26AD4omUnePrsFU1CSL
LiqfNarZU+3Gx3JENu6NhyJ0VzY74Zmmu3FJDSYkiYPb26+wYM9lEPOQX300QKUxIVB7szobTdJm
MkyyQ0ZcepQkX27npwdJ0yzqCQvrO6KMm/IiktzeSDeX65o6YVPSUtimSWeRAvPABTw5hJX63QdQ
xFLI0GR97a1oKraBDcLfAPHtz8G4zLZDUkNmag0NrxXla3jWLJgmRgbhJK2plEvIMttW0+HAGDUN
PH841bHGaklPD5XIH6neIWyHqXdinnVwIDxdfXxuq66iZBoaC5t34vFbRg+TwsbsEn8HgR3hy+zE
iwxYugKUE/4Jkqo88RkN6rudr2+5W4r9qP3u43sjK/dqpvGwkn2iLmHgUugibuCc0efjW5nmBH6N
db5HBsMRPrUs3Mqc5iJyLPyJzrAaREZxjPlmW9fR0WX3BP1EKADgg3wLnsXZMOIGk5lOm1E3FLWd
yrYkS1yyNoHJGHctMLeErGSQv1fLtl9VkakHuvkt5CyYbuLYRMOwbua8Y2Ooy9Nyo5tqN01ldUzS
jOEhHBgKREo1V0d2Y2mmD6psIO+ka59tkIQbPeveGfYA7Da4fuIML09SKzmmlrtmKkpC3zll/Xu4
3MtQ2KWr5e5/PS6WrVTeJa7C/vffh7Q3kpOSnnihya69JAg/q4SLRjQ/yqr8g2Mxvi3PxfC+yBsq
rJNXleFr0tIscBoYXsuzJbsaY2AYg6k5dk+A75BTGe3OaRitzXQl9pqAQ9AjJy4sdq3qxk3sRTcd
qctV6RWxYMl09ACwnqZAXxGQecvNFwwC4n2IZmpFUVhvrcO6MmxeHKClt0JHuAxhGGyJVI9WkbrX
LgYMWONwiKRMH8wMRLroZL0tvMKG8ExxXKpN79Xy6NFh3wbZFG/QwuCNorn6AYYXtXoGlnjo97ZH
9CBcbZKU2uKB1HT9HqciBPkefZat+lmnzdV2YwQRsmxnkcYbAXMsAT3RPmlUczbKiaZqq4vp5bdJ
C4i+mG/aURgPafAbic64ZVBJ587O5L4ToBXGQOcvN/VBnmhD3Ko5ErAvybSRqd1RJ0rw7MrX3g3N
+faDe2iFBokLrv5CW0Vzirc2HKk4Y9E95xMGfQeyCQ2xYk8JLB6DaExO+AYiEkegKo40To9TXiL8
7RkbQaGMD7lB+3qa0WDoYW/vqjT6U5lpt4gey56YZOuqt6m/a4gNWQ9aNjuWcgPZ63gd6UIcydaC
wO/6nk5QG080QSvOZg+feX7078aVg0GeGy/TBuZdqC/71bLt30uWe8u2oMNrlY4gF/89uzwhRs2a
sfbJQdHnPP0/H7A81Gud87Wl7/9+3Pwv/tdbVWaZ2yFFVf7vvf/+88u2XDPx8OhTvVs+gaXTcDDG
6rENRQlaxwudU1RK7oZW6ZyWx2WWkBu+3A1MNlpRSzMjGBFizy9fXrg8MQgZbUlTitfMrovIon3L
VIBeDsmpcHExbTCc8P7oSZ+dF6klHoiIVtt0zgd8ir6fPasxhJxoOhtON94FFgc1UQmS+fr3bmZZ
xkxwcLeOr6p0H2vjtrP7z4BlHYPT/73pyj6/Zr0fHGyruXot6J4emiIQYgKDN5z/yZZUtoUesCCq
3rRtYrgC7AV1q98MhTEaYT0Ksup7hLymujknQBnRK+yr36WnpzciYn+mprQ3gSzix3r0DWQfTfXQ
G465E0OnX5Moh9nR5vHF7pLkWBWuOPWeg5TeaMtjoqR/DhG4HSyN/TvWTW/X9rG1BmrmHNXcmSwV
p8AB6ac/NyudXDdxz4GQo6NwGmvtj8q87qGeb6auw9VVUJYv2xwm/w+SXfmBAXe8spLinTN7vYmQ
BHBIcRNQbd6WhwB6nhxvIK6GFvzKQOFwG6y8uVn/d6+Pfvaqz48Wjd8uraKbTBuoSE0joptTtx9p
ygogMq1qjTZuQPhd7EfpBy9zCyw26OfA7IV4Hrq7CJTg1utb985he0unEmFPqWPtGrAhATt6lklx
oibwafJyY/sU3aOh90S2/O+2prH+9FFnkOurfBQy8adnZfm58h80O/GfyGqALhGBCbXdYCux2eG7
kOPDcjNpkJOYwOp7p6hZ+WWBjQRYLx6Wm2oe19mtRXtXPcugbH5YBtJHO0Tfpakqe2H9C0OP7Wib
px29v3Gfean6YU3p1hFJ8JrKzjljNjTBj2CTHQv/p+ZuPGnTJu/iDNyZ2rWjzF45gvehi3SuGpsa
uC40YA/FnvTJO/FGP3hNjJSuHd0zcNsVlrjAzXYaGbXXoHwp3SK89K4FLYQenm768bOHjn6KRHkw
Abmt0r7zt1EADiu3xjjfwXFXeIY1EIuRJn+kmFZ2Y6Cp83Kj5QxwqYxf/TJN1248FY9ZBCHe6Vvz
QByscycbgzCPaWcnFeX/mIc/lRkdNJThH21NxL2GdOfUBqn3KGsH8+lghD9dlMgDQ903ND/hfnDg
IEd9UTwjrov+foaXTa8CDOjrQLefWUifHKrONV6UW34s/4jpe7+EVXnnOBJIXHoX4ljjaTNjk7uJ
aUS7zIdlVoLebNwMyJ+U+s5Ku/yxAdL+KBsYMmRXP1hWOu1cYLNPVdQ2T3ogdgIv5MOyiVZheRZt
/2t5pLXNxNykExT1I408Jtsnh57iC/G0IyAbN8VQPHVcv1NYFzbhL1zNCoof1/4sjR9ZV0uUS7n9
4BXiKYhC/Tmoh69JY2KfJ6F9d3xTu3RhQekmreIra9tbOFDM16J1NliHUZwauaA7qCdfPsnTTpVm
P0o85vPUnyApw/c/pA6Jvol/MMnrXlMPpkVv+PLJaJzqkFAkH+akpkOtA2wpPbRY0Hjlz6IRZzm6
v9oxIYFeBXulE8GZRrp9AG14bm23faasH1lAAt2pOu+Jlkz1LEXRnoqZl7c8LCujeg7gCtqwje0C
UlCWpMGzFQQOqBhEPvTu/WdyAKmEB5Zqjq5/W5NN7CRSqEPsjV+MTs2bZhM3iO8E6A8Uy4Cv9laX
0FAK8lRb0/df51/ZbEGMJm710Q7dL8CRdCXD7hVLDGPkzO6PKd4ist1wFyBivMNAXsO6Y445dc99
NRX3aq5PhlgnO2V+uGxzi6K4k/j5WnEEnlCLFPdlk5O54YGfncv8/Ip/bxhidXGGLDgvb1+2o8Vn
hw65urWK6dhqeSYsyS+rGbEs72dI6rCw6+BaqV6clhuR2eI0zjf/Hi73YPEiWfz/Pu2XAeZCY9gt
L66XFy8fs7xj2bjcWJn7NXUqP2coTEUK7ln6CVlYzCjiDbnfICQBCt+XG39Mm2PDKn3lOInWbJ1q
q3XkvUw6Y1v6U9YpFMN4Ih0GVzQytUeXQ6w3BvMh0mGsFQnos7p23LUtNKi0aOPXkF08aDeWvw41
p301fYI07AEmUWVXLkVuhsYsJKr0xIB/Hjin1+VmIG79773lod4M3blA3oU5VoK6J0R0uak7fhYy
9Hg8pE50dku9OoJH+FRFDCxryIqXzMQmzsB4eeAGI1ss3BittNtL/1EN03CYmsJ8wodlPgQgJMfO
M56WG6+t+QJYHW8nBxBQ5VpkqMSce1XQo5b2mvrummN6TUcczmNRqq+pTDGmwaNsK606DsrFHjhv
1082kVVfyUQeTI1U+5j0rfXqFvYZJZFPStWcHZAxnKkT8RCERYAu00SoVOvGe9iMZPU0zk8/4Z/2
MlN79lB474UnMU4jt3/yLQTry0vmD2pl73/UHhPzmpM0w086wWPS1Vfwh+7sm2g+YN3eWI2Ev91w
fNDqXn6ELmKhyDbjq3Q0QsOFpW9hz3ZvtWe+Ly+t+WjV++EnqMmcrK5guLUul1suH+OuElyW2lh5
1KesA3KgWFHIwUoCCOaeGFgz7m63ujvIq+4EVUbngr7JCNHRx9bLE5lBO0IhgVhesbw2bPuDBauK
NeRnlUTmBfe9c0WQC5N8udvG4KHHgREQvYOzUD64i9wUILCRZhcxNBv6TmyMCqfLN8tdvn91IX1j
3mzjlQJMmWhrGqEAdcDqxmNX3xo//VVTZH5HjFIo5o1fdlYevdRK8fDg0C8jCQCVFPGkEvTX8/6r
jebMq67DPQwV6q0jL4Veo3YpSDv+ezPND5dtlG37XqelE0J8wyTQuv/9ur9vM+zXECfWoR+zjjrf
ow2XdCHSHIUod7mBXBVeOH2HF6jM9gE6F9MFRn1FMn2Ek4Q8p0x50QSdy8flib739I2VdRoGN16X
24TbcKYnuxJFExp+AmCH2h1vcKNextArOPlDotyXpOh05oPjvvacy+8JgMF7KSvtnlUkJdgaEKD/
254VMwODL0mMkwJJF59wYzSPhoiyR+8Zjcq0s2zByMyozetUoX803UL/RldDQVKrT9d2mK97vX1C
eFU9ej3Q4+UVblpynEnvNRt7ax9Hwz0fLZvogsJ+7RwdkXSjvuOOELyxL/p7GBXmmaajO3cG1fe4
Qwvhvxvk20gEXvQadG8vzNYHUCfrg+6hueuRar5xhWJilOmzGapqwfja4tGqsc1WmrPzS6m/4JbI
CI+OBOFAeAkHqyQ2k18WyxrPmhLXqNF8Uts/56osPvJutPd9iuAQvU7+gXsNt1fktzfl1MaDXraE
MVWDfIyoY3a09JgelKKHjcHuRvnNmrpJ6p1iNLinNAG7H+vtZkB7+tyi8VlH8VC/kXJmrjAg2hSd
arxko30zjVz74yng6m5cEdeWEaxYqeaS1B4i+gK4kSTF8g4lLtxR46AQ1jKNhnCmrnKwuNxpDKyY
UJusY7h2suedCHHpiPOuzdskC6IWSk+9aENHczMIk69oGq8yMv2QPKIdch8J7hOJQF/KCV1aAx7Y
pVUSibrBouE/THGZvWiySMkPghiHdFF8Gol+bZpOf9F76fCdMjZbtsMDPGN8zNcqEP0VEcHeaxzz
DhFDvSAP9IhQSPOTcHr14k6q3OHtUFuLyoEmYTdsuFD5W42F8r7trOndo2O3kqXsbrYRpO+lXGt+
Kt6NhoDPIuwaFAwQ/3GRtPvcB8VqhO4nVuOJbqpo7r7BpDGtgAjoZqJdid7ZBih61rkg3kto5Tkj
4O4t6ZS1n5Ri5Wpl7Rvrh8vyAuLd4VchbH6wSde7MtiK+O+J/DthsIVGLrvQ6CQ9RJB5rk+pOqYy
Lg7oDlj9GO2PgDC5lR4mxRnwqDTD6VFl+viYxK5zq4S/+bcJ9w/7gVM8LC9YtsehTWyFkNSFvGe5
cZtBX3koZtZqYF4T8bMis9KS5IKk76Ef07lzww3sDfsh1z//bYkLJ3wkEWjjIrW5LdsdV0bnxoCW
m0qz3YVT2b3rKFpXo+t0FwTo3XvdzN0hZb0wiHbvacMhMm9WuLCPplcTeDu/KfYBUTY0GI7Lmxia
vmXt1Nz72ilfzQbqv1N4GzQ4I86DAovlMFcrgGLwhZqBBUC4xAoxVzXIFX/bLovRGiPrjsvq8Dm2
92pw7C9k9+zCCe1ajDPjU2aHf5btfUQQmDeJ6FEmmbxUyJw2zfwGEsVgK+vmB9YvmJ2kVBw0aKZv
7EQn26vtL8118NU1pnlKIhY1lIL2K4gkAqs1GV5V5FuvnQ/xyOiK6moDqHqls/BHrzP975NlV687
cipriJAfbmsZBFRDB1XzQ3RcL44umyvLOrmDJZJv8F4OW79Rh7CAfuKIFv/4OEOEfYzY9WfvZnJd
EumL3CCicNfTnymMj9l/7sbZdoCyE2Xxd9abn1EBITRStIwNLKTzaXej9JF0FdWsCOARm7CM4QoK
Ex1wc52yKD/T8Q0pzs5tSOGPnYSeXo1YK4ncdWup69go42AwD4MpbhFNjIuY1C4yzVy7O3Yd3X2r
8jFRaefBnqLT8qgzyZ8RJpC9AP36LdS5EVwI1qY/gtsPsvgExNF7mjE8BvC+zJDAjy0dKnapg5fJ
8h9caamn0ZTfAv+lzCOfQzMuLl42fGRjhyQBhb4KLCZKyfAcKrV12/GbpbBtjEyYDHLTOJkTgxkT
aGX2W982IeNoJCgV1afnxNMO/iiQDM291Jwi3/UkfAwjLd5FI13ymW3xaTsd5hFMYzopioDliAYC
Br0Beam9Qq44yz41vowWS6zTW+bRhmBok8fKMCh7ciW6RCJ39sTA5IRvGi9uPjwNqbu2VPTqxMPV
0rIzsoOLHJsXLdLWaRp8T474g6sTH7+YzsEkvjFmXN0mKa8+8q/U4asnu7Q5zNNsGyHPuQY3SWJ6
cdQELJqRSMy+LZHmdQg0MsFPrgrkWl4cM87u6Uzw54LfyED0M+bsY0ZLwi7dVeOB90WHCf87tLGT
wjQuNBSUhXYDIuJvR9wdDP5yyA2EIigqhLpNkIU02L4Nf4SagY12ncXR2ZtZzUKjFZMXcF+BpRNR
PiQzsRnETeyYe1HjNUESMnGxDol3Qip1Khx7gyXQYfxKMEyb2UQNEkbRtCpee2AGNnDvf9d+P14p
ln9mAZwhZXf7Ho5OyeUPjLwlttLuX+KpzF+TKX7Jn6A3o20l9WTjCuALgypy9Chet6e9984Uz7iG
Lk2DmD8md9x0j+Zh2tcG3c50M4YYb9zYBImWmC8Fmsc5v3wkW26yybchEGIA/nmsQHCsoq+2cIKT
PrLoMUSgb+3qZ58DhA9NSewdWM3Kzl5V4Dko3jgqFJTc2sJe5xBlWeeGtza7/kLR5JGhHI188nD0
U2AU9E+BMjxFuYmIiswnBrTU5no/FSejj59MH+eBCMbjQCj0pgRrK8Fykby5a7uIeYIQFxH13QXF
K4wMxH+oYU4ECrx4MO9XdmRMexrgzwmwrn1otlyxks5Yu77zh8VWTjB39zub/2SU6hszSuoNK4do
YFToRP5HA3nYsrWDiOI3XKcJ600mbaXUdkw7CQyuKm+bps+uTvBrJvIXT1TRIaqwnRkWefMuIT99
me28Kn43q+Sbvg5S4y6mPQbuP7wx/6Na/RmW1blBBpbribG1xBARodBfun6TjvbWMmcEqZhTg1OQ
BdLP3rjWEazlAi/VtP4oyuAouGJFkbZXSv4WU49ipOtfRQ8slS7juDX9Qex816hPXTCciZvI1lPi
gvgd5c4rm2CdJ+rG5GYzaNGzrxMO1FXm1ddCpsxK/ODCzhnMuI9j70H5Qo5ROigFs5JRYzzTp6fg
ZtE2tyAnF8YJ/QI+h0Dg7BMbJa1vRalCiIN6lTJeh0MyoDyA89vQZONEf57aknjMUCd6bgx/akn5
OP+RYyq/nOAqx4gqaFzpU0/+vDTyQ9GOn7phjXt8iBdSTUpO2nGCcRB852SkA8G+kihV7RI3ZL+g
3p96hza/RPlH+uCKuYhaB5rDDk5UyypqOVudhNe/Exn3K2gn1rRltmmx5Dm9/8fTBbA1HWpGaATt
qrE4SGF6bpJJ/+LEihKQWJKjFg75vqv0s5Gm9SZVMAckBv+ra916OxtXB7Pg/zFG/osq+ouDIRzt
Yf5M0qoFSLBgym54KVFP7AuVSTMocaDCdZyDKfrm5cIRENTBRG2LQWqbwtwKm+zLcxETD8qCN5UT
eWJF2VeJgOpFmupme8Z7UIyPjVtep7RlBlRp0WrIXb5itKUo+jmorORQ6gXj/y56s3rOLPT24xXh
8U+OqH4Nmn/pI4EAKn13fOPQzWkBeYWjAy11FOBNKGGQNnj4MQMHq9L8YQIVBDgIPCwboUlPFkIX
kwjkqXJ+a1MVrTXJ+AinMODj4FyplOi0xP2hIZIwVHKMkhHkVntxsEEPHR9V9t4G48qRpuElnbKH
iXGxYr5rqfY+0hVcg3JZ013ZSCchGCHUMLFVRyfCuJ2Gl8EtrlEyPDqW6p445iAr+uJYRNkvSJfx
nh0oRF2yzuT4HCPUQFwrJMU5qH3WCiTiOObJJbOHzrWPZz0g5yKH81bKdNdUYKt1oASNH2BZbAjo
S+tfqDDoh/roLoliIN+rvfWZ/ea21NkogjlIe0Rws+xBBV8st8+es0cMyQ/zBEFrHUHdD4z/oe48
mhvH0i79V77oPXpg7r0AIqZnQW9EGUqilNoglJlKeO/x6+cBVT2VmT1f1WY2Ex2BEKmsFglzzfue
8xxSxSpEy9PQnSip00cE609JbiRhh6Cpdo7xy9mrCK382ps1vlMVPAVVdyRGaJGTNjDobLeA7fjx
fTm3hYr+w061U6WV78Z09ktxJzFCSNjaaWhuNenfV9X7ZNYnkGMfskjv9C54T1DxJoRSbuqYIBT/
AxE82UAd+XhCeBeNEhli5j0frUfaC1Pbz4+VwdgLHMLfIs0P85VO3pKhWciR65G9NtcBjUiHs2XU
COcbSpQcro/Q2fKSdDFZ6NcTgpM3U+px+qCdUv5BgiSHDKM4lY5QH8gbqNv1VMXMNy1JyTWzICmD
YqsTcIKn/wNsBWgWRZpQ4kYCVAGRuVr1pYtZ2rta8aMQycrupmGpO3q1dPVtXpJLXFBXWhdk+nTU
1AhrmFYFa7JdbdNNShjlhaN9racONZub3cQkJACSI+Am6lYZteAjxDcW8l1KVCSkpTulZ9XKzVr3
hSzKS1BX9Y8ZyivbvH37NJa29nhPqybAU0z0yFBBO2YG5lxoGz5bup8cxDZaCtXMmh1kgvDLlcLi
i+OVbWYHzcgnkYkYMNwqWc+mPBQo0jTh2M/+/BN5aPrh6mVJNeuNBLutUsL6MWXNzkQA9c4aaxHU
Oc1G3UNfO2pHLRrUl95EL0QFduRqJh/m7FuySqycWcq9p/XO1yy0Knh+lMwd2hFS609jYer7uoZb
YcbZ/fXQQ2o3jfMfCIlCtneN8sZDMU7aqhrsemegWLn4DsAmMujf866DSPns1mSrBqO0vw4/Ij9K
v5FWSxsZLN9bIbzX0XAIhbIUVrKZptX56fkTkGSGBUpDYkG2cUrqJrMXVdzZTfBpH4bdkN24WnaJ
AMO/RVKe6k4AiKq6sbqRRtZtxUCxWKhpOIGXzDd1lTvcNlp6T4iTd0pn1meqEzKja+Orwxi9SHAk
gCHtI3eVgfjbqsruFkNN9dgwWsJ4BZs8t7s4pc1iBiTUn4eqe5gs0DEqsfNjpuDGdeOXgG7T3NvH
SFcMOpdyJBbu0yLhIOXUtOzYaia9wysNomjA+oyUrBtPbsK2Hr9kLD6dxJje/QZ4K8EQGMzbyX9o
aGNjomm1E6C3d3fezA5RYb1ge2LyAFCGLTS8S4sqvmEjZW7qwv12NdaK9PuAd1Gr2e8BHh1vaAmr
p6El/HEqLX2X97V8QpBUb+yMdO/cQFgf2aFYOKFdPUgT5ZXU09XoZCFUJJa595YESSOgq29Y18HV
qXP7VBFuoDIzfa7k9Nr72Xg/lBMukbrdh9ZYX3BCQMl0KMz24XTQPcLjLAlNP8Gz0vgKqOUMQUh0
9yQzagONA361Seh8oErbQ8w+x3yZm+s/qtCTLvBFEfk7Vg8idcxDoXcb3S5uq6Qb31hOzEE1qt6O
hFjQ6cXiI237vg4i/aEVGYSLzkJ2GCPpehlKdESdcOlGABqYUMZsBugPO72KCXJo8QxaecXUrSPY
M1z3rc4w9n7a5kAPkWoX4OaZP0cXDnJL2QGqXl/1J7DFl1rP9UMGd/whcPByXzmzXm++YbFt7w23
qKDDgp1QJ1Cc+g34TbpPUcuflewyw1Gc4TRLDAyVvuy9Jvg61cbWprEpvfOVK1YHofWIsY/FPA8+
hSU6AdTjLCJB/Ijc1FDwCdnMZAwqwXzr/cgn6jsVH1nk2vTd189jJC4EYPRfaedftE684s2rzuAW
SAYVBrmR16cri4sB0pGj75qy6B9MyldR3bXrOE+RWl3vgdgXyCs1JDdZMjR3Hs3/qxnN9T4yq0ie
Pv2U3Qf1C3QA7N3LmTLWloxuPsl3SaO0k69mdWLaOpBbi6WhO9H5eqANHOxbw/5IsvGg91r/ONbK
BKxcEPQMc+g2RzLH6qQ5dER6fZkCV6G1TEqMqBrQ1avxNo1d7SR8+Y5YzlsADTFWqvlh5qODhEIW
iCj0eN322o1d2vKmtSH4I+QuuSq7XoXm0+eJ8PtU4HTK5GOasJqg5xluNcKZxwbfqDmDMlDif7GT
ZrgXxOKsP+FZFfJqeIUpzZHRBrgY9YxY2FD9A/E9bGiN8XEyaI5a7I6PkQPfw+6sF3JM0l0zuWu9
H8ZHWUG+8EpaH6Z6TwtBH84CJ1VWE+W2fIIgSlhd5kXFw9gQ0quJ9jVTajgjhwgWLF3GixVgcSpm
OKfKxg2GAnLuo9Y6YN27hT7lPA1F2EPgdeK9QgW19kLfpbCqwzuaqRhX8m2XY4lpW1iuDXmwu1Z1
2i4Yc+Pmc3YYMSR6OcmPdWw15EEO8LZrqpsL28zEjX79cVB2TxWdtK7rwwrBkirXm1FqpP+49jLz
B3+X+W101LQdgBf3vqjInMdrk26y5NsUlw6bzEgNW7/lHpiAZMKJVu9FTRiYKyvztnbQ6/QQN9dl
36uL1spzR2RuEXCHtU3YnB2GTdyyt24HnN8J0QFcTyXkvBbvPVOwboTkKPHcP/aztM1BZ64Fwjm0
JGPsRlalyxaT+W1Zei+f6GA/TeMzHtsIRSoMyzGJxYovri/tMg1OzRSqnWlkkLb6qQCi2kNK0vNm
k1o7HSdSvuycMV7nMHU/TbsOPDBrKIMHjSgLMBEOJffWxmBKhpbSITpSDqOXBtfM1IX9Ohko9+rg
a089cuk4HRarZNzTVPcvnT4g+SZuZfK0F5BrAjcqJmuqSlBjobA8FQaLwSDtUFgHMZM+04tP4QUW
sKC+fn34Fb0vwgoBQKOuQOL/ipPiOXKMrQMf8yAHNWwK+ho7QIZ08Me2fYK7aKy1KCo2/hUMH3ng
pf0QAVJlkDvMQ0PAn7DydesP+LudOiW4zJOXzmQygf6AHeA6yTq+eLL2DvfR7kr0/vMAzkZu9Ui9
BxHK9syy5vxPgLbgA6B1OlToPgMRyCnwP/L7PBkp2f9X1qb3eZg19b/+IRSc/M+399//9Q9b16VD
VdF2dKGQSNiW+StHPxgiFL2JbFeq2pjF9L0zDa4+ca/bFJLKJs0j7UU2NIhI6QL7W6nopY32mlkG
pJA9a8Y4HoVFRYAldzEe67lYwXqsWXk3V51925bmp+K+m2X3Vt4wafnZrNzTHFyhNVoZJJQ0pj3v
FBRN8+JPt4ZmF5dYV+adZ+H9GU118QPMf7510ifrbrTy4LE1ky/BUH+dSBY+FoqAH5dq43Nsk8bd
lttrbMR/e5Ys6/ezpJBTmMIwLSkM3RUEHfycNjD4ZmTHrgXBzAF3bcwDYmOO3b5RDD5X9KJysUp+
LvUCwYYcGhK/DOs1Fw2XJVqtvrCeW9cWVIRsohZl1Is7EgIMZOlEjJhdi+wf7HBLYXiGmgVuNTJg
JsdioDks28Tfebrot7r4zj1snHTyAnbTmAgMd81wokWtrf76W5vG7zeHYSMXsE1LOPP/jOtp+Slk
wWVUikfT1pbSc4vDqFGOI9r+9oo20LEEHxFDfGf5gF9jGDX8OuWETcWgiBuYNdipqNq5OlW61M3t
O8RNBokCaK/gMMGc6L3q3YkrvhDRRhZXdD5YktplZSptH1VR+DjCbL6px/HLn/9Czz1ito3KP/QE
K7I0627izjVvbJsBtPZE8TZ4ZGspsziPaE9uXeGtpzTWb7WMs9okE0kM8uPK/vJiU+wqr5jWQBzL
L4adXipjxKJszZHINRljw/y+49nZagJlfSi1+mBFszz9nIZJQkFML2+ZSjZOZ3QbpQ8mLT5sfbZH
ZbIwYfPPh1gMGj7RdhPGTTf3S4mKD49F3hHPwLC/Qa1VHPp4lhXTGV2Wdeq/u1q3ztGRfHeG6Tv0
5+pZugXkH9mGxBPp2a2BCWylQ9H5Epv+Hhyj9z3t2xc5BP3FJy9uHU92j12PKNlEmvcFbdEWq8oB
Y1d46+s+9q+hvG2dkEiAcZ0KP/8AbPDWAqxshHJ3gIvRwc98u8Aht8Vnkd7VGduuUaUfeIOkkDl2
JX3a2Tb+BGtGC3U5bfx5yZcLuz/qwwtavEbv0nePSXxNDGS9dxUsRDhnfAkvfW8dL4QI85iFaQKQ
TI+PAlfa5+H6nnIDIAwYdm/RG5w/bQxWFaFQM/jLybQ2VRJe0h4hti9UeOpcj4AlGjQMy9aInyhh
Vdn6zffBemok1W/009/7gZ2lK51LO+hqVdRmQi+jDig0RMaWsIr2YYL3sqQyRE8nw6DcAiXvupFa
SzeAyHEn+TLYKQp8b/wau6TeFEmbPmjCh6c0OWrnGmF+DPPhSFS9RicpkbtB6N3TZNoX4m7ar4NN
ZaXUUvUwhqV+GFoNzWbGrcDmploBfeB2jiUANY/+whQ0t/EEFWvILWMnhy7E/sY6BpqIPFu51SzV
lAsY36VG9csn5qO1qa3WSQuglyolOJMVpZvuDk+ZuSvqjx6m8hGbdnAs5oMGVYUzM/+oC4sfr78n
ZyA4Wm7/46/HFDHPJ7/MN6aSwsGKJB3HUq47Dzk/DSnGUOZCIUtZNzh1bq7IJ3dI2hu+/Ql/VRsE
2be0kOZyMCkM8o7hhu7q+vj7iZ+dp/E4zc48VFDmdmLpfuNEFfETBlMsDZL6rqtHb69xJ2Yzxyeo
5bShs0z3zteMnU847I6+tLfU8qxfMXXgnLb2JtdjKxRln5HNUhQ14UwQhTUyojFj+i8uOQNyTDY6
G3q5C4Kye/zr83KdZ385L0phE7eQODK/2EonOufn81LXMV1+Q6tXejVL4kM9WgdGBuK5rq1TU7ks
K6HYbKyAwN2GoNA9rEN7mUSOvPg2gYmhhqQ0VE56PzmeR+Ew4YmlFubvZGFjdwvRRTXms1lVyYMf
a3sP2Sut0AZ0u4kGFyRd/Yj3NtsYMeNehiHuwEKf7M6qnlZdOrjLv/7C6ve5BfUvKw+lUxCZs4XU
b1+YgZtg4qYcVnUGSGyR51qxQ/+LjdBvx1sRONplGmlQDYlgRDKzrTHvCwq7LjcaRp60osUY1TxB
1Rx62JUSAijEgDynjOsX0/AWxbgqh1o3OZGOuXTmJavXAzgVNrUJQ+TVlk5As5UeyzTkruONsBse
hBo2jTXXlKZg+ONlJFP2IDamXiyvdIpO5nyIDb1cB23Mls7QoLBCeDvnblk+SV2axwGxFSE65vRU
lR47ZZstxPzK6zr9SUvttRkn5YML8Ompq8lWT5vKOMKA0p+C0bNWwURVzR2Q6l63871ZcQdO1nS6
vqxfiNpsdn99Scz/uCSKuX5+KqWUrq7Ub5lKUUGpwQKvsZIDQamRTKwb20pmCB4hFvDSy33vF89h
MDpvlBz3cec4yDgptbhxeE76OJs/K8iwoGlu6g7dZhVWdIOur6+HUFfoRTLlvJSu8ZFh+TyHYW0e
NNRnaxODw9/dZL+nROnKFrAehKks2/zPBUxWOcMgpGCmDBOm4Ma9HZvQ3Ed5YW/Z1KF8bYNomWaJ
x8I9HXdctLuuy1fajB7+81B0zhs2f+1IEozYQqVqF5IYNlJpyEjxA3k0ojE4sRzt4CATFNgTWlFN
BkmWLtXpoBbjKW/CieJJeMuur2Lmas8iGPFkzLFSRK9nW9UVr/GM1LviQ6E3fy4D86a3botiJI4v
ct5cG5CDExLZ2+f5wRp9Kn8EEa5c4NB7HPP5pabylzVsZFtEnJTlZXiD2p/+HS0VdDjmadKs+jsd
thfDG/72BnJ/H92VY+MQtSybmpFtzIFgP49iGg1DosiJCyi1dlzim8LZNvRNMTf4OtLRHfp/dKDP
4eAcy7kYQFdd25dY8Vdta7lP7VybafIk38Zmk9x8YlsHtHp7P21fxqnTb67orYIiwp5gStxcM27f
IR5TyP55ro8fmT2pm85VGJh5a1H566hzUTK5Qb9A3tLvjDD2NVqtQNmNulmIilyAK54ItW4G98Gg
eIsUkEUmelYjiPp9rQ/+ki7YJzUSoTNBnHEQrt25kpjTw1ORcvehTOy97tYzc4M1U49WRgEBO8ZN
Ih+zvh7WdQ6BqY73vivMg6NF1n6QybfuypqfObmGVOkSwTg6y0hbXqmGf6INuYmrYjNSn3zLDTLO
8namjPX+V02m7mPZu4gXdexhTlyw0NXtaoHTGLQlvuZXq05P10SR3oNFoiJWzhrSu3UdqglWbldu
6WNAn6hYnaUWRWrfNeJ10xjeskA5gm18qH5odf0YXEO/rkhadIsB6S/yGXVoQ5gj0RZMR9/rJoBK
rVXprVt2G1xhr/g1AMiw/11qUOMOn7WAIku6E00jeqJevXHSR6g6xYsp3JyiPpialiDaO32EdLiY
pPoSe6SDFAMbpSiniZEGfb21hMWyrynUPWOrcmIevCs1tgVIc0ji6SFpaYblFO9XmGHoCaviFfVD
+jbLERDcdPURs594qgpCI+b3ERwUNKnGfoO9xCMWqIrjZagbKDdAAR0cqy8uQviM67qsJB41PHW9
M4yv0DEGVcAwq1W706yyPseBubLou9EPBkxUqn8jW3ODVC8J5M6j4/w2heTOhJbln6scWe1EIaEr
pxcZBA8G2uXlJwWO+tUqurLNYDFig45y+IJ93N2bZSeeyWSYFrN05ykMahA/7uwSsUi/dB3/FsZ7
QryO179TAoAfSZRWCvzzgDy+I2ibXOVrce/60pzu0RgyM843QfZ//kFLXflO6uPTZNsaGfYJiRnz
k4t9el+xAneIKH0TsOwY/JFDqQ6rBA3GID7GWQChNHIeoyqm0WlaHXM4CFoZ97c9k7C3QOWVvCL3
pbMVWtFdI7RtTrN1TUeDYUuvm02NeG8UdnwsbAJf+tyaZcCxoIcMMNpgiV9d83esLKtJoTPTe/DS
Otnbc+9k0KNvuWp81IyWf1Ibnk488fYumR+1wSWUHv2DubmOIEMA4G5uxziBg/nede7orqGgNHpS
hRkxN3laOavrvwiKxByWTtxWH7jGPPwadfLJXbsG1zDmebdtCDhfhQQwm5Wxv07T/68zLLf/TTrl
LxGWp/Ab4NL8R/P/QYal4VKV+R//639+Vm1W7837f31k1DXHOYTzX/+4J3iy9d+Tf/zx7lzeuv4n
nymWmvonqzzlkGDJmmAudzF39R9zwCXE1X+atkGVA7UZfUWdgMs/YiyF+U+De3f+jZrzLU0mtDpv
m+Bf/7D0f+qW7pr8hvWFq5jr/v3Z/qi7Ef3531aYDP7GT/siqSz4CyYEU+xDlksI/G9rrz7PoHqC
xIZCEIX7tmDHWnG/T+IOHgZ8VeE+OUGtIaeriT/Piwcvb+W+TWOEU8VT5gMeMVS+xypB2VIR1v3T
ufzj8/5SJ5yX43/uT/h8gtlc110ldZtPaXAtfp7Z8eiGWWABl6G+EW+oY1cbZkVvUR6bFvFn1iV0
N1xn11WIr+TVj+kbhM5qMC6LxkScEOxVGuL74eGpjJi5sSQv2XTbp9gxM/rcaXkns/1ET+Q41eld
6WTjrYIyXeb4UL3ID8DsQjMiT6vB6pGKlU6H9+CX4TvF5oFiaeJfyiR68C3lw4uEacN++d1Xpdi7
qFTuu96ybqvMBjfUnxGBpX93iuZT8OspcgxhGdxihk2Z8FpN+2lrW6IEsSWdl2XExd6MXewcr4dk
hkaUfd6yZ6N3r+oKGDp71Rcd3eJamn25VWM1LPMidBAhgc70jeHI4lhbGXHiEz3EAm+2nxaD9lrL
ZKSuAEjP1to78APJU66MW78AWlIzbS36oqCSmmWU2BxSSis3GG+MsIGAE2zhGDnQ9WAutCyYj1HS
2y+sqRZTy2JotEAT+Ba4I823KJ5JTf3NctwRv58hkEEUT3VL8FDZrMd/vYm6ieqH0UToe/r+q2BB
tmaDM5w8MYZ7n7VsAEH1uuoKeu+LGLNLbRjhg6a8b0HolAd9trlf35o6EjJc1aJbnN+7HlIaMCvV
AcH0oEaR8RVevJp0Sfj/YuV4cXTR6lxhCg/XsWjF8mp9vh7sboSbN1vi02E8tzlxZ6VJ7/H6y2s2
jWUH7bLhKdtalBaVW9+TWqHfq8rTVo3bq9X15fVgV3DtiQSBsF+O2q3X1yGZjJZ6Z9t1H49O8GyS
AgIFC3IWttC15jrhF/okXwyvLx90o83vDauYqf8bSlpatB4qt15R4HP5I0hypyx/TvIkgjJlmfvM
0NXeSFgIT/qUHicLMW/FiEDXuD2zxxZ3FcL0i6/MQ4u8/6GNSv+Cc39dGJk896L4/tfjhP3rHnIe
JxzTJQGXSqUpKZfP49zPD8E4Ur4MLPwdI4CXoYVHgRDLD/r+HCUWtWOydKdWRscOSgqR7hOr8lJv
1ErDpX0U2K+PrtWcmk7SvBPxxmiraO3Fg39KKnUHDD0+qZmziiHvDUqHub2+1YQEhJCUHaxzOegP
5ky+gKpUbICE6Q/DfEiltJFp0vabXOAzUnTxA6pnZHW++oEb715mXfFQQVil6VpQdYezcj1Io/jj
pQLskBWGOHrkBF3Rz7c4EtjRNtUuDor8FNtOftK8Rl/GvuVuGssHCpPHb1QAyTqAnbHkjBm7QS+G
mzEM9p0T1vtufnV9K6SIikQwjA6BnaytPm6PWjY2xwba4RGGofSicTnSkb4tbK+68XIkkH99+cxf
N3BcPmXSA5qfTVO6tn2t2vx0+bTYrRNGaCx44DFWJmFBt0Fgs5lFqeS2VrWFH9CsclrYzz3pT0iU
y+QprfUNXh0iXeXgb65br6SHPg+99FxOKM9EiNU8s6KbgjSl2zoeGZtuk64rL8WoUzXIVU76Bysv
7Bbp59quEH30N10c+X8Zfrg/FUVPydhjq/n3P305xw1VqEP1py8pu2VT2Q9+SjpCPuaznffVz2z5
xQcmhKBiwXhtHz4P1gwIZjEdIzs6DGwXj12GUF0bpmDJtPYgnc4BcMyBmAPnxkpEvksr9xw2jl+u
usR864CAbV0IIjdseLLDaDfHsAINZIQWC+PaMl6D6a5o6WK0SoElZTlCLbbxdr7dXvxk6F6puXxN
cym+xwQtV3D4ijzDoTerVCidBFGtH9h2aTgmDnHiiozM4Mk7BFb574Ndqr+5V6ij/MdwblPNtaUj
SE3gnvlttz9ohjkiAciX/bAOlGgPUdpjmumBAxxSiUl5zt5u9oGlMPFJeU7mg2M81aalP0Sd7dN/
KGm2287xz0NJrB5t+25TIsdiDzxbheN+m0fKeJElLBMn7cd9VuWLUA/kYUzybsuTBd0P4Yw1wpjK
o3ty0KZzaqDe0yxPW1fDZJ8MUdCYMMVDFbdwEqQzLBNLvLgGw7eGiJ3ucanflNb3UWGjYAkFNXHO
I6nngzSBUra1WyC5cVAAQF4xjBEe2VQ96ID0jsgd9YU+G9s5U1RetYJQ3iG9mMFw1IxawUMLGux9
7SEsyVC6HqbJk8dEC97k4Lpb9sE08mMLw9OEdNsyd1qTeKiYRfhQUSoajUY/SZRvTj0aO1crzXt7
PpQYjBBqWPHtkE/NZpi972kwdOvILdoHXcdJ7xZaeisqsrM8UI7Lpq2S98ZI7qiBRItCzpWWTvRH
BCAJEtksf+vD4RUrR3Ue/CIj7FUnPNkT2VuRNE+piSgYi0H0cD3k07jVw9I8pBCPkUrb8tjjlDz1
kfbNQSz/7a9HKOs/HmIbGIHL4ESp0rQRAvz6ENtTYmYj7VU0qKtBdsUZ3Gixg8aL9pcLjtfDzI6I
KgfA4DrywZR8hsmP991YI82CyrJLm+xHJVNScoMcOB9AzRdvjmfqq+B7HLqwWPFbZ0QGx8A5YyAk
tGUM7YxknIZabW7DcHRvroe0DMA/hWYN0kR1z4VlLbH4Ti9//ZW5+3/fHaCNVqy8GL2kNF3m2F+/
NCnvfesIaNP6PBHgrL4eiOtekEZjnnta1yd/cL7UiawX1yyFilbA3ghZb0I+CS+y17MbzXN76iFD
eEHzRg5xB5/g+ltFg26fCBvnWE9Q2IBgemu0wC3CfEPWUvLs4DBf2PW69Ur/fG3/ahahiX6Tg9Wk
xnWuqeEtSQlzWcDp8scgLHEactZiY+PcV4WjLeqsFmvW9FsYd8Myq4E40U3bF1N5ibrqqYx8SBth
+Z0yc8F6oXzL41tIVzA3Y4BzGuwH8gHfPBmnwPgXtWy+jJb7WrOiXbYfRKn+yOA9TkWcAxBC+oI8
+w1W7Rx0ny+TnNVcOqEWzHwACD2CP3ivWxvYE8aOpF5OSmzJ2zKXYdLSmUsqFiW9c+fslTe9uU3W
L8YsvEXMs27S7D6qui8UvnaxHb87pbV1SwdRgEShmpdxs8yjiTHcSo1N1zu3lZPOPQbtfcrKh7Cf
kDdmQXjSUjdawEKHB9IYOLPjR0OSVd65TLHSu0Rh9FppT0qVj2i/xD7CJUA8UvPWVGkMGaN/0TL2
DhoYwahssoUxaHdoVzxKgFWyEOnwHAkN+aVCudNvzW56VC6RLdozKooAFYpLIkTxENsN+e0+Nm2j
wJtLUBwLxZzyS0/w2QCvKq1oKlaGhwMneymt2lqZiGWWVkJ7X5flSC1lSnbUPONly9oTz8yitKpw
S1eARpJGnmMA1BP13M5FLItpzi03VuF/08lh0mzne6n0fTi20cbEK7QxmtTb+2fPFYCCaaTfys5H
ay1bnUDLO/Y8jE6wyuzIec7MYZ26+roVEi9Sm8l9QkDYoIXt1qiSflUheyFEStd2uKoxjIdb2Wk3
sCEDhIswmAmGxyFMk81Gz5fY3bbFxGNi0oVrNZDHXdCFnhJ7jV8hXxCWES7K1lwIDIrbZNTv9ML4
Qaymfuwwom0CfDgkyGXnqgV2pmGBxT7hOMUOEcLKJButHLppbxbyELhJgbdJ3TsFvS3OJxjqsieP
w60gzZpgj+LpMlWA4moh22Xc8j4Tor1RjHo7adYkgUbJGq1nsusGiV+kw6aQXdzGeU9zt1+FOy+3
TsrC5NU0Ov6qoaqeUt3+kZAq00sR3A2UDUb0l8decDlLhdE/SKxFYQYaWuTHUmZfa19h/m5CKB97
A5PowqNgvaMXikSuhE9qnIrBvW9NwmfrOc0EuHk7lQnytfii6fo7VD/mIp/iPhK9QN915BvHlCeN
epE0CNJbuiwNot4B3eyheWldWKdD4X6ZKrV101EjOKtbFfNEZb1hBPsW2F/ojMIQ7scCAp5x6IaP
uE3yLykfvB/w/2h5Zz+kB9+q9Lt0DOfsRxiR6DkLInbzsxm776juYdD2JWrogCqiggBDSI5DZIIj
uo0dagjW9eEH3Yl8oQ/Z+IwcYFf7ub+sXCZCaHsDwlzdPOiVHywxV30v4kAc+qwS6EvAdPSegnQM
w8vN+2wF6ZUo4OgrQaLZFqPf0RoDsjsyXAE4zneDn0xI/7M3KxzLXVQkl4k6dnrwwFPxBFY90rCS
Jy1zkB4aVCwWHWzZXenPGaUfjrbuidxChN8Q0Zql+laq8+h4eNgl0bRoNMbdtMo7xM5V2SMjzrxH
mEIxgRtkcsLJS723VuSgYiGC5b0yNyz+Liw9tJPbG9ppsOVOdVSMmfdD+u9IeTxBIkX5igfVgZ4z
3nLBf2BE6ReIHzWA8xpF9hJ8jNY+9Pj0G4WpSk+rbTFm3clWI2O6WXAR3JborLBZdPa2LWV1UMm2
I+ACsjD/N6ntvfq6avbIbjZpgd+xAKm0ytAbY6NrnmsvUoA4UJv5psLIWny04cmliTiqH1EgAYKH
oJT8ita3URrMJ156AmsDDsEbX5oCKvFk9sYKc0sMFb8nj7TiyTU0M1x2YWNtYA19N6z0w3GoS6cx
+vPRzxZJOKX3mXUv6+xZ08oz8iQaJPFtVbcP5GOVvfWEjywksiF8hKxx08tuU0TRtO/Mqd7KOPlo
auwi6YAFRVODD/tkAGBaiw8CkwER18Svuc5j6+CXAB5Ix6ZIwjNMSoY+2WxbcziWDeIwN4pnYN2s
YrQm7sqNCYQaEKpx1hyWezlG0QGIpl4azl0pngxRZmSKaOmKtLSHaNSNfRitBG68UwE+EN6Aka3t
bJelub2mAKRvTQ3IU/jddKZyHyQMiKQ1pntRljdE9ZDQPuT62iVyesOjUJRAy3N+SLrE3uII+BoU
TnXXEIoQcZc/MdleSrTAC7ezrVMVAv7vSdAodO+hM+3+VqDvWbdR/FEEhKO4IURUpPpLW0jgjSEb
MH0cnh22XKhJ829W60NYjLJnqzcfPOsxQtuxVHl9kVYZrXvHXhWynk6tSZqgh28g0LJ2iQlm2dN7
X5WJD10ua5ZStNaSEAEm3hzgJMviY60Vr5gaYFTU7ldaYrsqwgHnxRnzA5RjYrNuOrbBi6pyZjFC
RypGSHWjCFPIVoG3QZ7pLaYoslY9xqMVgFUgIUugPOsJo82ppbKzNBPR72hE0OQUfbCXA+o9tO5k
HT/F+rg1uMc8VcEpxRhPciLhi4PmLMcw+hpN6r6KiCaHF+RBn+3lQmbi6NbldHTT9yQ1zdmKHy1y
InPIq5w+D8YIH5Hu365IIakrssjuAytmB9qmN2WB+hd7uR936RG0b3pkX4HXY3B+2ND9Fq61UkI6
G7vC2Em/RN/Q821RTqlmyaRVr4rVyJi3aE1kxd672cFblh07+qxzG+7G7jVKxlc7sSq6ena8C73h
GSH+myfwaYgu3Xf5vMWtNdDLZMP9b+rOZLlxZcuyX4RnaB2OKfueFCWFpJjAFKEQ+t7Rfn0u8Ga9
zHfLMtPSrCY1oUkKhUSRgPvxc/ZeG2dAgnoFOyGd/gVZ1YvGM9SyHuR7A/p6kVlQblNxpINE/fAV
0SRboM6YYPhj5fRsXAtdW+rks+EB9iqSs/J43XkSkMW88Qn2ejdS61qRmsZTJgQKPWITT79oBYkV
FrF6AwzAX1WJH81RxFCnE59keBkZ1APJG8lVeE8RARsM0lx9Wwm7XwsNK4LQyoXnl/2tjJ2l19UH
pNoQ0h0dcHdBxBgUPxII6URP/aYrs5kItRrr4GcouP56/xqTOuOa1EM93zD21DG4io6eDqbNVZg/
268oEDsNqi2N5Zd+Sl4SNWCb9qxXD36FP/TBMm3luhfatwk4eRWidHTJkl31houXo+ww7VZzB/6U
T4zgE5UzLifN24unnTGo3/4gTyF1FwjY9n3QYZaM00FhJGF1xavfYN9ForB3Ush2OM3wuGG3JhHZ
BjWbVi3KOlIm5ezkZkSyZly2MkptrfkAFO067rcGqRIx4LdlhQ920UzK3iQlR33X5JZUU74W3zLj
etAyrHpHNPHRETlydMSesOvBoe3HBvUaQodNpbfhwi8JoqV8KmMLhwb6X2YG4PRezIEIeTILtfU0
wCWtscYvc4IRPANjVjehMNQLES29dMK0hOWlMvivjd/F6FqcK8dXqtSc4mhUt2ngGuwCJLqyczck
/xprEpPeIr879am3iyP/lmFFXGMvGFdO42GS8GaFXjZdE818mypEeW29c7rwiltgKyRTasb8cwoF
rYI27g6CXWrd6GLLrQFJJoMzgz3yZy+hpw4lhbzlYNurbLABQ7EH/IUDGO/oTvNtHLl6+DssrXta
AAbtlUBtXhafnE1ZcCKUVGZGQYszWRwANm8wKjabKeaYkI71lxUWycrg2S2SoxJY2/0Yxozh6qRb
RsA4hwppCPjfIq9dHIoGBwBMVRzmKo5vq5wnSRlfKDyQNrcxSMRlH4YGxmLSlp18OlhTcx1kQBIX
EUJ+HHrLehTUhShdq3H6zIzehqrSnnEsrRuvEYjZQ7UWDXlwbsXZJpymg9BLuTV0+2MkpCnrvJOH
QrJrJ5/WDD59oPr2KiM/ED9Ep06tnQLvaV4JZlprI3DEJKjIH6iJ8rPBVjSJ/tPQ+pRchAzATlRh
cTLJDtT7aJmZHsnznn31xw/w1dcYhhixWJA1NM4FApNaqiORrU1SKoLphBguOqYxW5FZcr+p8FIH
FXiJaYJxS/zCMsjciVDGsxXVX9GYAcoQ3kZHE7suB1cuqxgWf58hVNV31PWz6ju4BWp4Re1CryvP
1nXO/5IuXTT/aUDIneghCmM04qN176KyX2gitLeZgNgw1pyAEaP3dyfX9p1HHxaNtGHAvAi6veFk
gt2PMAaVxzud5DSX9QUUYdRxllVq2aJPMoZq2fnIunXpPNVa+EEFjrfU/ukz9FmSNAX80t6BlHJW
GibcbniTI8f76d1vXRzXCUjuUrSgAey5nzB63TI0T0mi4dfwxWublbfAMaevNEBhKcgxVZpJyApP
Iw+Dc1nW3WH0xW7Uocm2IS+qNu7JkwDujaERjz7ZsYgChbvvgCSKzOOEM5VrtrkfTWl/codFKyQe
ZFnp9QhQIQN2NOEDDgpK835JeJ4fkYHUlIm7QQFycFKfUtNjgzIw8IeBqpdt+J6U6a7s+QFay/lb
aSqkEOY+sLDbB870FQfle2AV8cLt21OL5wMn2gwTx07eEEqWkQxVazCkpJ++JMzMQjS1diLGhTSb
BL6bKVek47yNhfUyvNCzKlYmG/JBE8k+YhiynLQeIeMU8QZ1Pbur/mFUzoXprr+UPsvV1GZ/AkrS
GtJj4Gdb1Xe/C3vI90VTz6GJiMlzdTFvssVRTAe52TB0m+jRw0lKGZnuNY0JmSKmADaNuWjjgp5H
x8ESBCYpuGuJHJsnPCzJKkNxHwuJzNleVR1HrCKQLBNoKhYmTM+oq8VOwcyiqHn2Cxr0o9mtm97t
1i2tHsNkXaSb71TJpu/9Z3+6hCOJKzrS5mPZk9iY1NWKiWh8Ter+qyNnmRkyQSiDDJdICOezL2mT
DeVZ2n5jcnqt8C4eaxltVFd/h/mQbXPsbp2vfzRFdNQyFdHzYCkKlB7TnJDWIiAZdVHCql0PYt31
8E5wB+9TLdVWZnQmnpO8lsj6JF33UytzhmBdtvRc7jOC4buJWTSDOH8jB7yhtX0Tg000Evl/S9Ei
OurTjSrEtMrkZC7MIrjrLeyNrk5fXUvpC4InBgB1PmfbsBNUD9CrIyqGESgXWAUuRw2D2KK8UQcz
4LBdZ4X0B8ijmW9sM3Tmb+TXdQQTakiuWmPTm9lHbR9cF5Ho6DvkCZD5FEmwdF5AYKAQrw5kmmM7
0qHWC8vl32yealtsSi9/znwoQaLtslXEz5kK2t8CxgxSMN7m3upAmpPM67Ua6nJDgOKgq1ihPThp
1RbnOWinaqbzBw3qcIYhFUbvRU4xsO6ZMruaswmj4Rbk0cFu22HVkb3jJLQIyjodoVZk3wO1dCeg
KaUAYpexj/JYJdXVkuk7ClHAF1pwwxQcb0Au/gHxf4unmqttbJ/1BjOnDAG6+1n6s9GGjZfBr7Dm
aKZAJT/D8Kr6slvpieT0VPVbb7RX3Ao/0DEBjgzQ1HdIVmFMJOg9KUaNKeqWCUnVS4NgL2fyfzG9
qRdGHoanilhqz8CpmU7R7V5CST+UbXkvo+asmXlyHAJ1Tn8RokK+qMfN5uy7dCzItkYxKGpImyLT
MfW9FLXxosHPaM1NNvkzyxgyY5t/Rl61x4C6K20zpnGBAdQomgO0+mTRZcAhMIVscsPmXMJp9vFZ
MjBebFyS4FqxNS0CDpqOHanHUHvIDfNHXgfWah4dQSanRxdEP8raCji5xS+BazWAqKTJ4QSCqh7W
ao1xwioqWt5q3IjO/DMognfhpoHn8Zej7VcAFZCYdLKEerIwrWGVO3WyK+RItENqL0KT0lqogURN
2OF98Rn1tIV4XtUyHQj8TDOPE2mFTFh8WiHjwdJqgZTA482qwHwi7IsKnN4GMzGUnzmT63gGEvTm
qy3qt2KgW2B4Y7DNyviOqJ5KLtf/NJnHJmAHE5gsE2dgl2/6SYeV1bev+ejT4O3ENbGcrTcjfzmY
74Jgo5qnWtfHIyozj9STDCRBTOuiEx/bqCneCXv9JWQO4lBLby2Rm1zuAH0y33zSQ/WdmjqVdxy8
+wqjcZrdDFX1B6/HYmz2BFtmgTi1TfOVGN+VSwRSFLCIWOYPCUUHQ3tI5ljHEoFfk8t7XNswGenp
RdgYVfaEkYBoqcjf2QvIMweQrnLvNEhXOstdJIMJUGGqf6ZQ6VYnXScGecAlz/2PCcTIeeWbhkRS
+zXPKiT62DogoAh5AexLOLghOAmN8F6SQ8V0URY30mZ3lsab5GjPBhmE4B/Sc9lz9qpj+gOtth69
mSMtxbOvilPmMJr1pfeDjZRVKkx+uH2c7jWrpBGoU2P7tPjdobpqI6tYPtBNonlAJFTa2Wsde0tm
UAvqid2wHlPiwEBCsdh8xr2uH/v5MBgrZysGA60ljSKX8YLbhudhUulmwnAGcKxxNnldtouhJ0am
ojuBsnjFM6YbYCQXDYMlIUBpxDmrCnZuVP0mN5gWcUPeHzVxYDxbU72MyF5EihhDOgFNo2amjTkk
O4PNawFUc2RFm/7oEt4OooUdjYBynfR2vcfIBSNYKwmqwxEUhd0+plG+JJWROXlwTU2TjGDFOmkn
b6mJObZLg2cdcmo/QJmKbAccj1599NBW9urZqu3qHK4G+mVLYeP6lb1ZbltvvISGcfMMomy4Ev9U
K+HxZiRYCTj6UuSg2PrDEGPBfXJqub3YLtKO+0g2W0j8W5VF0MAIzJsifjGikck1gRjL62hEh9iP
niMqkkFyATk+K2evuAEhP4CwMFrGLV6xm3Iyp7Kkw7YYHU0os/tqcD5m8iMI/8ndET4J67H+xXag
LQQ6omUB8K1p5KlGYrxlWPittOlPSQ8QskX7aRjUyFkU6wzKbyNiikOTZLvUo1bKHdBhnF4V97BE
mxPJc9pjwElV9+6qaRGQaDJ5vbkNp/0Uc/CK0WWa3g9a17Q4YPSaMT26vnY/B5fTcuQBVINcgxmI
8cfBo31JEBNtAC9otoHJbizDAkgeI4YqNOJN4mukd+vu1VTNyjQcWnfaumRg8ex77a2cONP4Q3ZP
jSfEyOnNjfaI8fW1G0HvcesgR0W1oL32J2kcXruUVhYv5LaTzZOKJ7lIPIh7DFpeMw1i02w1XFht
BXALyLEPnixwBvPWyylbdLb7nSUZYQ3G1Ulku2jrknwdQbnMaBNRSBVC2qKlFZDfwl7mv1Hw+2uf
eqX1HZKEy+i3TEZ72yY+/Zv5sIJlesNfoWYJ+1JTlvHSy8p4MeJia1IxL3J9YLwkOaMHkBHQVenj
DfTegdSq4M72ofZM67kGMNit/WYAxWvqeH8oXC5Sn6Z1kE/9Mi4LjjEjoQiTri6WLzmbBcUpMtz6
AiYw3CY9JyztB0iH74A4sh9G4agTC3e7KGp/3I5UbhvX9v44YXw00cmf4mxYINFlNm2U4a2EIUqf
sqRsp6m+hkv5S+tnxMiY780wol2XGPUlzwwHGJBSv2OS+IrKwsee69uA2egG/5Zxrh16AlEKvaaW
en/uqza7kyuxApGj7mWxzRQKbAaF647wSXpgoM98Ny5iIicaXourqFW0n+Ec1wgt8pU4lnqnJDVr
G3+2mXJuBMLG94jQEbxm4btstOj+eIg7meLF5tAOIn0figjnIAXznfMBsgfb7w5d4TORjpyGHlCe
b0CLDFvfKMenXpbWrU05ShgfoHTFISz86CmZyvhJo5CFjOW3hM8ZH32a2QdNa5jGdF256qqYsWlp
azd6XaSvtYmASBSqlUZS1Mb1kubuzQ91Y3MPhv1FT5z67hUj+VtF/57BICVtV7cOESi7Z9+F3saZ
mSE56CK2s5NBZumqtuwKDMhaI3GA2YOfn00XzsxkdvAgXkdZVnfO1P1zqOMlHMsp2j4+1ScslaYd
ZZvRc7+Klht/CdG+l/lL6tg17tbiO/FyLHpVU7/I3HTRMWbe5vGPgapYtYPpZbTiOxw67603DXCR
eZXtvKmzXhzQloww9I0vKUH12Bq2jUW+khbZ+bMZ8BZyFmFVDpr82cXgv7TIbbkQvcKWVC7FLPUv
vk28HvAnRHYOHbA7+qQJ7A/BcPHCCA9sE96mIG4YoLufVmeLnzUTrmVVy12d2PIptxlyYIb/Ali4
njcdm5vmk4i4n8FM/q8t0g6a0n2KpWasQABUaPsA7eKZy7dz//QUOlV8sGchV1aZpzLOSgSyZvtd
15AnNaHfpXY0I/oXRMl+kPi8sZgSn2yLTrmt9Ycpli9hAPZP0xy0Qy239VBfiAaSF8XQdckzxiuo
1nSA6tdaBdVzwknJMM5tNHZvuEQKZHYXHQAx20HWH8bAw5NUmcFRUTeRZxecIlSNq9R5kbG11Fxi
cUOriXdCc++elhQXR/MbBmZ9uE60xDxrabcPUl56XhQfJX6mfmREa1Tu5HBtkaXZCcZSQFgIgyz9
N4dyC5RlIZeR813GdrAsgVfeE5jFY6+ZB6uWCU03sO/KKsMT7ZWnPsZs6+OkXuJoN8/IbY0V8Bib
Nc8Y6V6kBRKsnMhDopgKpybUrdKcp1Gk+ZUG9GaolPect/kdtIt77Gzv4HR5upE0kRaPDHWzDU6t
lVVrsCr3enwMUkzGHrIgT4lUg0PVsuyHToq6MAP4acsj7nV9jc+821gRiZTY5UEL59NP1l9/5ybu
TBeLodQrQZaXl90JYCP8YZ5hFgLnTS+IK0YiXc7YEOxhFxSE7zHlwqWoYXd6wJW3eDbFtmmqG16h
ZhfU4XffGPLyeMgHsYO3oe1G5KtrX/5p2K3UHH4wVe4viF0UwhAJnVwyigXkeCKJDIZYW1/IciTX
G97mKCIHSBnOZDa8ddL07VYKLtRSc4lX9sXeCnDncJpG/iJuiZYPe/Y6D6GmdipDVDBjoIGXVfRB
J+BMKw0MPpYugA+u5iZLQ0ScBapZ5+kPzSbnPt5HmbsFC2H9znKCWefYNqPR31J4ESfmgzPjaUie
nUKsDCuWx8dDEaGT1oK3usvyJ4im9j03A20l2/cAIQtxz6l9iLAl78yi+akXLgDGLP6yTeoIGYzi
SaL2XRRgBnZgQW5Z42JFNLPVMDXIcLtkJeZoP8+jFVOV2OjIw8hvQkfX5ToqBKDLgJ/DVv1peurL
u0JwLLHx+GtiGqm4Cgu4kAH9ZyScFg0LbpBwzFwyYFskfHn9nGV/8iDfjck0Xs1ElK9+r31pFVp1
LR4v0cChQhJHgAUvPJHbCKDRic86LLmys5wfo8odEr4aeYmhYJO2CAgxjF4txYSvTwLjKVGCUdwc
t61ZOFxzYhu2eVZ655xYG1a8ll50C5xmQNeJMqJ8QgozPQUIVe+dHI51oZl70Gfj+j88hi7KRJm2
a2FCC06swAfqj8+28M0ed5wOL48VautZ4/g0DfYedpFLVErTbwpMQKcYNzTRqv0GNxXxxlZeo4NY
2E1i39KCQaLXWBO9ecghJSwBgltagnHHCuc2h8pXcMf01mO7P4257R6H2jQYzXQMKBpb28kRvndq
6+BpzOhzqRwDs48/TqsoqEwASm7MqEjjpiRLZd8XaX58PKR+TLOBqFrZ9IizvRblv4x/Sf+1NTIA
g5nLuJz13F6nleXfgeN6VBw0mgwv2XRZ4L00ovFeiurDZMp2tSd5nwyW+Hxq0003lDaCWLSMo9Qh
51vBhdM8Z8Oqip6a3cQ8P0gt44m+GCgzvd+0rWEdtMK3GOnXPyam3NtQ8p7jxMrWWdTSdaryDJtT
tguR9yzHKXvJAiM/gp1rVj7xujth28XVT9ry6gAOvQZGtjObF4BLNaQVH223Hrz1ZMYQSh08dZhB
viUH0YqUTvxQA2dLx1n9R51T9M6eKfpjT/Bkaf7U2/YAWokd0YftKyiwDuUcJca4ZctPcxa10DjF
Eary6vZ6t540b8ZwZfayMtOYqSd6P1sv9Rv7EOnrKh9evIEihdiXciM0cXAV3Ubuq2SlKsj7uGX9
bZa64xojVbPhPwTH2bS2jJVyX2BEbBE1ZMhtHPC100YXjThYhfiTesQ8DWFxNyBoI8XNy1X/ADA0
mOHTVodR7oqMIRuWQh8zZkewAMPGHH7xM05XRhFB9JmG4EcgCNQnYHji3OpXuzSC3Vjrz5khiHOi
QFrW77UbOZtyDh3wc4JrOFLQg50i78DQc6lwTRDmSDyPTYhSsEx8bx3AMSA4Y6pP7py86Pug2Sbc
Jxt6+UwaiDBnacRDWki/wrA/lebVG8J8QeyEtbOzoNv55QCAttMSAhUqZv21ujw+M31iWNBeSmKu
8/iAKe7TdroW+RmIEbMP211PyuYWcaC1pL9a3isQIXe7+0Ibml+h5eTnlAQFt5mcU2CWPDBmWk5G
GaAoCbAPIjS6yUSqo7QcMv/aO6ZRgCl+2r/08YsZ6ubr45Pcei49jXDBwHxxqI/PpZMjZY8nkoDd
cs8hBkASQJRt4xCZ1jhj9vTfKyCZ8fxNauwCJ7JNAEXotkysWrNu/T9Jt0kl6ZrOR0AE3dtCPdPo
T7PnllTWCIJuXKqjNyvlIyMnFaMNslU+DtxE4bgn7UWuLF9vN2wpxSKpCD5leelpo6FZCa0fWRyk
NCVweY61ibKwKAlkGAqf9mJtHWlIz4KNDZ4QV6bj3U3UmfNJcSuH+IpnqTs/HrSBYVgOq3r5+FSP
f5URg/oMssTRh//cdE2zw4oqjohywn0dhdERFpC1H/O4OmTNT6dju2orgdRQb/NwY8fqPcPLhX8y
u3XzQ9hwbU9kOC5xT1MHc5GlG8uis2mRLopmOX9NO+UcZeiglik6hK2++DG0tUEQ0rSgfZ3sJkqO
xSTQr3JohgaZU8/zc+wPy/V2UJfmEZx+RMJnLAoZyzlgXL3lQ5eROESSTdlPHU25YlhqiV/cWzrE
K5kCqn9ceVZ0k67SyGMc3k2o8D8YySDuH9LgoAASIqy5Px7AgPmz7cLcFEc4FeT4+ao6JWG4Uq5W
PJeqcv8HytX/JRp2Bapr23WFKU1HmML42+WTY7TVu7k/MrhME+uoYCgNqOtXl0zaRysUEdbIcFat
zvfA/+gPmcfiZpp0qUo8GLxh8cZNYNvTZwIQK+Ghs6hEt3FGOVkhLv/Erv2rZtm/ijYdOJognAh9
BHCl8e5hKVzliv2ryZp7lyblxjcKWtMVE3LDsG4hvoG/XKL/paHQnv+k/+xG40+W5E4aaDUMz7H/
/ifrlcR3X6l6UbRFRxdVFKvEG1dWVwCiAJmwyQGKHhuT47Xhm/oJ+N9Kb/zoqtibr6SOBctCr9UB
0tmi9ETzNkSFdigqHXwR9cVHG8wjj+6StQmC+DGnrVjw/4JQXML6s9P9n1Neqoth1swhqwYZaTFc
LQrHt9Bu9YNfZW8y0Q9GxigDf5R/NDIUnEytIOT1xRsnouz5v19F/u5tAXJmmi4hzC6vCja9v7nP
gtI0w7jjWtasLlnQSPojMu07MqjzK21u0AOVWnTO7Di3jOh/uAQf3rZ/eT/47ZbkjUDebeFz/tsl
aOde00eRzvY22p+pFv0chL3vMuis1RRD+TC0g8lIlYQAhrAkddnDp51KtexU2+z+9y8EDQpTB80l
uSv+xnxjGdTiImDi7Jv519DUVPYRNI/QYdDWHkUIPsu1p3ZXkIL7+M3/r73L/z/Zks3Zyvtf25Kf
y88o/8+e5Mf3/+VJtv9hmYbETD67fv/VkmzIf6C9mL/osNkZpsHl8n88ydY/XNcFnyN46/TZjvtP
T7Lp/gNOoo4gy8FCjJVM/G88ybYp51viXy5aGAqGa3PHzHcOF/C/rpu4s5ooSbvvqMq7jWFiC4h6
KOYPyX/ufbZ90D9TL3F6yV9N5n+zVaYBT4ITB9FViUXqkjicWlYICX83M155bLN83zrsYuGMRgh1
/UreRbzx2t6itfYMK9SiAD13oo0AitNPboExn50uql4NA2wexs43IsIROBFgsUrQra1Ap+mfnLkW
Td3nH2kHdKspfGaGYNBqPNfoLBzADrGDWbqWFVnDbJ9dhVWJeUvyQtvIWE/276GuxhsjCeMaFJcH
mapT2Y9EyuagUDddq4AOeJ8SbMxoDIZCheAbRuIJaR5s4hJAsdQPslAIfHqXvgat9rVyY06gD9hB
6ysLedWHi4fhqUtA+fiD45MgHfhf3fzzH6iPMOp/660Lc6ShcsyjTtE66iOkHLR/lEegYu7ikOoa
dLFaYcAXjgloIO7L+osXApH7yw9JdX085TJmiQ/rASuRlDvdIu+qLVVCkxCRcaABf5s0BhTsxSgM
weJHY+vt/x1uWdoktcJ8YCscNUR4fFTOD7QYfHRKjaIBVEP3njTNXLDA6+tSzpZtRIIXZcnxgqvT
YY6agcUgkYuYTrob+BHoTb0jLCU1OJusbdvn+t1GOqMyHWoJIWu3wPec5zFq1XJogRw5Vhs+Z1o/
gLrxbmmsjG3zgD7YRkA+0D9JPchDnRVZK4e0f9JzWuIOh983Gfdqi1FSW5sSbX4mTpQI9jYqnfc+
+rBRfIx19lsZg+TsOj9Ny2s5iNuEVeiiOOn26G2Q90drEIjhMvcqgRErbp7MCHcayQ0cAKB6owiM
JOct3kXLy+X1r79GehkEYKPJb6p2OZdUSB/Egxnk+v7Oq1ptl8z8n8cDKkJY5Y+ngPOAHgXir0MM
TBdddddi1d3nothowRz6RVL7BkmW8Wswk33B0OUaDvY5wfJx8G2h72DHATAz+wbyKQ905HE8pAA3
pF2RKBLFJEtmLf1wjxkWIDTj5lRkK4b2Vz3DTtVwRGYZvwoEqWR/YBPou3QRxlP2m9Zbifd+odcu
Nv25gwIGKF/9hYuHkxCuoRQwDjC+HL2KTiSYMAVpRPvv1BdkudjvvfppKip3Qw4w0eRW8tE7qfzB
jo+Qv5O/aWvIy1+f2bGxkz0CMM0otJXti+Cc02deupHxSp87rxfh7KZrmGuugw66CdrCaKU7k/7c
9+Te2e5fn3jzlzv4tysta+HqAWeFQPXC+OKlNdAdFSadYJbq8kO24ueg8uIJCfg3smqmTfNnTHES
0K8JDrAHW0QCG2iGtrk+HrzSvbn1+IzpFDA2krsnju9fHsLdZVaS5vjgBBGEQWWx0hLN2tGAzG9F
Q2t/Avm/0mqPIMGJkvDxnRrQWFodwbgyk6q4dL5YCyhoo+uqPzL/DgMHbnFihxc4dP3PsZ8hdaCN
71FeJDhFBuvUG+Ubb1G69fzWX+miLH4BeMfh/CsNC4dIEGYnhUAT9eAeacr9CmOzWkclEgdjppvi
DPgSmYEVc4aiuHZ1NDXbu2BbLI5jqju0mJz+DV0vBvfwJiKjOA8zLikJ+m+G6dGip196LNLEW3fG
5F4datV1MCu3TEzsOKAYL5Q9wqvHq6k6Lzo17A9Ll9S9PSMuFJNhfnP7+sKrNhFhRZQDDqJnLRDA
/QbjUAMhp0kyhUyma/Fc+On7kCQJrdtRO4+51M6iDeecjFJmTObEbrbYsNNg/k378b2dUD2R7+Lt
iNxprlM5cwVz/ViqoD6kifrW55u8diTr3WP17nPojvYw7uyeOO22CvOXiLS3RZ1gOEFXOJIqvbHn
8hZpAtIGS292pmOvjHkK9ngA0Sm3nv6W68jAxYVgk54QJjzdhwKVFgvI3k7L5hp7KCnrgTWV0FJS
g0Q7nJNyNiAlDtqRYCgufcsse0AOseyx6jxndfnKsbw7QN8yaA2jrHg8e8ZK4aJSI3LcMEHOTN5W
tXeH6SkH9LGUsJVXkvDzs/LMBcOP4vq4+GS+nkhOZnFtfiVt+0bHrYQaqjnLiaE5UuK64bYOEdTa
6K9TTd2tXj8CcrVYGVkacXMXIJbS/Czswv5uFRkT4jdpCNizzAjof+OOG1Sa6MLg7a0tOWhYKErr
tZQ1f5DUl20c1TcmnKyvshzf6RW9oOhDmEsyzDnEmrpLOIOuLG5em9yFA8E6zdWxkpERZ/AxlE+F
brQXsOAoUrsU0hfiejq2Lq9AMQxPSJKJK3Vrsp7mB8bf6Wm0xq2alPVjCKNPA0/iu253MIcATVra
EB8YJhjHZEayyIGErWCqxuc+1OmwwyRbWDEC29kZFBYc+szM3DaJ41yyKT4047p3rfDN4XB0zPyQ
k7PE4aHRzTjJtCTbr/esXTHlOQTrrPqA9WHOfZrfRVRmn//yQRAQJuUqs956j4iFUQEXwifthUW2
jOd1PpwfOi6Rk2EGm2QcQX2FDBZiK2yJU8OjwHyg/wwFmNfiGPSMJ7xBoxQyG+tOvJDYRmkf7626
s1e5i52RwjWkgEMDhE+m+nA8fhNSW+axPtS2KLZejZQB9iDG/ajV5taEC3B/PMxfiqGg7bWyfvLq
HAtOIN5lS9+kIJzLirqXNuu6l1oKdkzfu/jAeJd1SguCEMcjbQT1jHRcXYcMsxaK0OjghhUzCnJh
byMG0G4mnkNf/+Te8sQhmIpmX5i5saM+9ah5bH1nt7gbE0qKTUM6wbLLfJtYTNc9e1FnY4YrXwKz
CFeP9S6sg2IVJsH2sTIjb2bP3k9Ne47DLH/T6K8vp9GcnjxzjLb0tO25lx96pvsaqeZoa7CM/TZH
zmPp5mmivXTyzQZrZdHsKJow5oBuvEW69hNcF/oAzRdfNfNE3ULCbvVDdk6cXAAJZCxLcVO+SSP+
6GxuCKe3jM0wY4jjgfxwWTpHkSWkOGblnwdBL6JRuzV6gLCmqOw3w0LFkft9emwcZ12IWq51Eiiw
CDXGvVTxqreYuVkRps+oRTUyjD3VMmO11YODNfWtcQ61hGiK8uJCPP0hCztdVLPw16p9BVMEr6dN
FvunT/cKe9auR8P9OQwYGQIbl3Bv1hsbw99AysVXx5cLgs+eep+UaJ9AnEOXj5x2h6x5imCgbVWA
dQkNgBVBJ8Nyc9ThS55tv4SLXBydx1c7hGvzduK2hHbEwySwcrj20shjAn/KmsGJKwkg63C2xnkz
Ib/Gc8a5tjgkRWNtBzhAm0oOHymSLXYEgSQxR9bw2Cq0TggGjzgPfVOjcmoVqoAY3GrTAQMUcWXu
Uw+FM82McZdBVyOZwRtug1e5a40CkySx1r64xDgtuh7FSUJzcDd6sj0rh9Fc0Uzxk8uOsMJPVWCE
YcuoMKgdFd3VpaJ7cwgncXgUzY+HkcD1hTvWGPmdbp0q1Egtvk02A0/fOCq3L0Csyo16MMIL6Hcb
lHZM5Ub/a/5gaOPmXaD/qm3rhx/GYv+A4loxeRRRrTcrN80VRUecEG1AiiY0nq+pUd/gS9QL1has
GCGuG2Qb4iwhcm7Tf340v7H9JBHXzl//j++AVWTXUu5ry2jvoY1rqKC1dKHoo02vo1RksaQpO2aM
nkK8w5be7h77k/lvTJ3HcuM8t0WfiFXMBKfKyZbD53aYsNxum5kECeanvwvyP7gTVTu0bEskgHPO
3mvbA+NP3AOroHKAN8hERqt+RoMy0J/eWGOzjlWqLl5Sn37PCc0Q1x+cM1a50cxfKszWvwdtbwm9
DaKNFyMjB/lWhWZT9WMtAihE4nBSCFSIvmwZ/qOWGf6zcV2ZfmE/uHhVOt82Lre3kjwx5P06/Y11
f0y7hKEAD93AyK7VD//vc50vD2leviUaF+lyKZ5Goz0GflPfLbqOTF3/MigrvxQzM3dv4g317bK+
vz2IOEuIvwANWjRwpPX+9buJ6T0rLdF50qAxGVcsHVLNKT7hF3LuImU6d81Su3e3DxNusG1To7S2
Q3sfSpfzCe7u/5hqfeEwR1nGT92lbQIukiq3lZ0+BJF2ityvfA1dymy8tH9NochbGKNP7KzpFeeU
2qoE53MfVcPzXGTL1bNbkinv+y7VUte5fCrjavd7cNQfBcw6hEqCPfHrpFT2fffQT3F6acv50s6K
ZHsUXNs5IUepGOQZRyLYgaGlGz7Vj3k0YFkWHjoOtG/3+eRtf09eupNQtd3vp27dhLKM6j36eZji
MaMcpwebGMflxzB1H7xx48Xo0vY5ckA6+IHdERvUt8+L5bfPouvXUA8pYfK0fiKCi0Be1Ri7KczD
tUBN+dgFBbVXYP13m/z0lrnB6ofzD4UPzrhR7RuSlp4SrWCdOYLCBidOA+75fG3U4u/G2MH1HRjn
YqiinTmlzXvpOMfIsP3nISxxgHt5HZPUVBREEMU44c2F/HPGhWuzs72vCGrqKsyD7qWqGG7Fxk8W
hvMbLEjcnyF9EWREOA2qP+TcxOfe6rmsVZfkmCvJUkrSsnpzjfreNe0NmREBGUYzIDl9gibn1CE0
2wJpqc/cSeNDR+6Z1FcR0E/UMOZpto3vOY5h+yOV2M2WomjukfkgBr1mQydO7UTsRLXY84aR7rSL
J533lemsF0UeNpCcptj3TtPvuoTY4Fg94vwfrgZj6bz05aY0cgQAT5U/fPp29pguTD5Li4NqSCve
lEW1FhYE1/pZxdaLaeMU7jhGr7yfIJ42cCfoF2fPZZa9SC/6G6NxdnyAi8vSXDB1FOu0pNx31VPs
rjxlY7ZknJzRoN8IM2f3bp+g+Tgrf5y3g9xmRn4PiBc/0GAmW7ffJrI5qc7cz21Ge4kEv9TB7VAu
8H4HVPKQBszaexKtaZBJS9hN1P6HJglseLRcooDUtnYEdBvQKK1Bt9MAwiCJMqelhs72BmJBwOpN
fw4HpP1ow94Ln02lWn6oJNwN9JFkTeLA36j07U2pEIkgwAju8M7CNWXU2HfESzjxkN4VzRcaCEyE
4C5md/4IjNG5+OZCglJ26RPayou8D23EfZVQOojTRna2qJXMHcAOk/3oTMF9Sm+aJSeaSd7aEZbm
nJDarQ1nGglnyBQhd362EX5KaGXX3PsZFm6GDO7BbubikPYSjE9kPdFW4eqI/NekIHDJA6F7DKrR
eFZu/pEyTKKxp2PTMCyjoyf33IhPvTDig1nhd4tMBpPSug6G+am8cjyG0t/1+RADJB/ZJeqsvxOx
sc+beJ+rOrmEbCiXhnbb1FjyOHIDyop4cwIdiNIeuq37VRg1U29FBpnPbtdhu3T8/xTSmnNv29s6
MKuXyVfbpQ8fw1KF/1R9LUgaRRzpX6uSm8hrxXIxbA91V7+fDILUCsDnURt368zqCX1zpseCef8m
6/A9jxZZHu4G4LcNywjJQzWA/OvldAQ0jem4isqNI8bTEDZ48+sQR2+B6D8dxGORApMQVY5KpPR2
Xro81Tl9ypKZ8aZpj14A0sY2EBI0k/0alqUHGnHxdm5b4FoMXbKAkwIN61yGd93KC1MJ/dCvT4t0
rC0QfRjdLeoYelccQ5zq0ZinH2qMH+gD6XYJW7m2JcAz4Y4CogM5j2O/Y1QszwlWoIYUQrj4Wyd2
kJUzP2FqLalE5vqeydCJ/GfE8RE1rYxAB+fpY5GfVBVWR9PE9apoPawTWiCIVXC5NN3o7ltJFgzJ
J/XdbF3MgfejKeVyEhavyNJbK0jExaEgpKK1PT7VTyQLh8aIFn+uj0NEMIgIfpyYlhy5DNmexAd3
a0/JmxTkW71ES/3QMqV6EnO2LjwOJCNpoHVOuwPRXBY4f/oR9LNsa9gSQ3+avBbnDKZTFdDqs03n
oAC5gSk7h0TSFCZ+PgelBa3thH5yZT1PqbGJwlQ94xr8qJOkOIYKDUnA117bNj7APDkRJmnf9YO8
mrH5wJzlnym9ndGU9zNhVWsnxxhSVSUOvrTf9QzlT0vc4o8AMEYQCvrtIqCV5ZQDXp/xPgbDlDuR
d4QISCqwjQkhTvYkrnMMEsMXW5RCJ29fvUk9izG1zlUmt24SdIcq+Eg7st14Taz1U1oTJkYQ9ocO
LyoChN9T0mJmULi88WQGAHvGNzr2QGtFhQ48wKblIQ4PmSZbEJMat3E5VNY5T35Si41MbXkLi+4F
K8+Pfg02YZC/zvb805hOAvgtyEmG6q7xbPw4pcjuKmeEKkVj627ACOJRetAHMdI63VpFFd5LFmXc
gtWGZmdxpBt7dOqGZFSY2PvFGdnU4aY9uQ+zYrKQpjLZyw4URTh7V5EP2XqshbF3ZZushFUj9Fxm
bz0tV6Hs8DQl6rmVctkl4Z/EsmH0USeUQbKerOC/vC//ZYOLLSZTKwAyYtUqi/xbWaAQHRE+TXhD
EESxNamU42JtEqpsvybL/Np2It0EFcJoBwIZiICfpXfFuq3pSncN8gfXXsZtn/cLvbUBcfgsIvrQ
BQPTUR4ICsVNMc4/tR+f6Qem2zmoHgrHuM/myNpPE9BDkW6hb2uBG0hIgNybpVnkbmxMsbUj+YFc
UFGpIl7PFM3cyEaOXlCdjmQn1XUzv83kryYuIjUnXJBnhnEPJLt9KIts3i+ElA2jfwWH058s72i3
iPbs3iIbWLU40RoMz0ab/6Nfj8csc/KdXARHJseXD2k13HPW/Vsy+eeERgRaeEVshuPJKBB+qiE+
m95I3Gw0SK1exZ8ORGcxNRS9DVfYjl1Qh7luiwSIUMcB61ljXIcAR7sEcljYLzzda4WaG1wVYd35
NFmI9k1nlUqfnj8n57XdwciZPdwdaVD9ZUn5bGaUn/gzN2IGN22woKw7MXwvbvM9BlzsRERheM/g
YSfd3lZ2/dEs4QUFztZGM30ls5C0swoBRZE3wwoF9uNSMGooSYuk6fLBlA3PWep+x1Plr5MUor30
0cgIpA9zar/7bGL0dpTNf0XDaZTiNatDZ9/Il0bW3h9Tdt8OvbFdi8/Kcdv+imXbJaSj+G4QMwd1
9GaiNTxyk7z4VlOf0FRTzPiNWnOwFuuI+Vbul9GpAcLk9Ljy8BrCWag8kpMHBcliya1d2O0iH7JV
YMEZcGzvn2hokjv2NyEjX70NYBBljrslNvuFCfupazExoBszmdYM70mN8auMcSnYY3s3U/4h0bqG
Jeb+JirmzdznHyxN/0QQY+P28ycFYGRLwjDmJjBawbRr597ZWGm/vKgY0pD0H8cqoOApQY7EPnDP
aACOVK6TzFrV3dhue+wJJ0+gdmLPoIPZy5QsauxaYT08pck3ylIqB3FI/KnbptgYl0i8DwmdAznR
8GNZLjjE4QBcmmgTVX5yXPDgHiu2/qEbij012tXKx5DwO3uHv7zf01VgpF91PmdgsO78VtGDG6i9
CyJsz7BrEyY+J7vIzF9G50GmGYI4xE0HUEUM0LJopyASrAMgUTNstg/Xx86Qxs4XaWByLXPzHl1q
NEI8dlUGn4OZ4soyO+j1ZfPhc/BEbTVmmwD1J/ZUE1klNoKdJJNil1vm3u2Jyk5IAcx6mt4u8Fvo
YteZYdW6HDogOmHdb5nz0i9ywouuILwaAaWKhHFc+u88aP1NndTVdui9SwK/d4Wxf1ynubz4siG8
vjj6epRENX2X+dFfJ6OBWcT40ojDOCUeDiBpIyCPy+HgK9oyTE/kXeQx38Fz/r5g1NrWlsRp65JW
ixXkM9AMS1wVXKCquAwWWnuvSFhCy2RbtChyoe10J5TeRMi04TsqquHKu3kJ2wYAA4J+L/UICiyb
kz+ROqNq4rLNPDzOQZavoxoA/YDS0qyvjkc6FajujREVDrd2OOMOxutTZf9Ehk46neROQtOlVdAS
12BkpAN7Mx5uto7IEF92rGMvK1psBUeeIIJ3Mxndo5EIepmlX68z1eabqA1t/p+H0scz+EIQ9is5
0oToxvlNn5VKBRfeQEhDmdg8VCKuz0E4d6vFtjAToHz3eS/3DYGSoU1TTgoy6RvLPQbU1ET3ikOc
/038pd0xPSCkKI82ZUreoMsIy5g8LOkV9OXez96dJchXeccdS4lYOrGWNAMHi7BpnVw7pNtfZicb
L8BK2GTRe3iF+SXMbE+0GRNC/7U1nZ8iQ5KIgXkoyIXMouw+ganUp/QnpCwZtViMH70GeA5HRbNY
jlYrX8kM0cHWmbs5+pbxk8wTrm81sBYKBFm2p/5Zc6O2aRmlJxPUFWE+84U5Mk2bKSLlxhmmy2hj
8jf0xriQpnh7qOZ4POM2OCyYQI61Ub7ePg0hzD3my/CS6kgOpwXl7UWCGqRi7nv7XC32vvQLrHUe
BwbDRNCGJp0c7BnIJSl8d8z6Oa8sCXUrH0ki0DY8ab4xVAF7Vz9g6H43a1fsTVSP+5qcRUpe13wq
fVed/Aayz+3DwJ6WB4cRF7i7h6UQ9qsPAHNL/4IOlonzMBZY3HOR+Cvs+wzUq5Tpc0lNxSkTGBZ1
dikH+nQGK44L2ZrxAgmdQCEYtCYAY8+lnvAMcsovAEb6o7TAlSVaKSq9zOJDseszCA2Wl6g1xj25
Wpba2UZ6ot3WQ3SWKDV/ny7sUBXkEzFn8zINr8G86uKMgbOVuOgaEAe6eVWuQnypazGK+M6KB0Ir
0oltOvpGeV89JLobACHgwy4JUghDb94y//N2tygP2t0GRY8z3jmq3FaxG5Osmz4RrDkALvdrqg8v
e6K9+ei3LaFAS5E/iaVjvQpGgMzukM0PRdu/y6n1nsMlaZ7s6FvLM/wuSK9ynNvH2Dgg2LR27OnR
Lhhl897O89Grg34fJ7fBT79wtHPUYZrt+IFDNbFNBLeSwR6efRcSiaReuz0kvThrLtsNzAoIDF+t
E4BdnDvgYXH5d3RBHRS2+xJ1PQAOEWkNxyqdKiJjbm1TfNlsVwr/jw65y/SDMIbi3MREUE34RuzF
TFci99xnQ2s1Rgy8A4aKy6wnYGHsrgFvZetsTJvN7Sq8PQXWZ3NnDdRAMRfk/VjHsN4WKLPjwJnO
w3rBJMrzzqYYSlguHqTuiDNLtLNDkHa1ipvz7SGPF+wcdK+gHTaJTWOaVsDGpUV9mRwUEUDhiaKx
kDLQdWGAXudZRY4oqRNVN0X3cwMaraH4wrmOtmCeGwKG/P4f3pVxJ2hPIJAvLkUQOfeWv7g4E/Yk
qbOIJ95EKaFmwkYC4LW3Z7w9GLQ9Yaa1HLQaqyB/SMNSQ6PMuWSy8wSvq7S9O3Kx+l3tl/DXpCAi
XVjtc5Z2y/r32buQytVT1q7OI+s5jiJ6A2awkCeLLwbbaRidb79vaMJh+u0uEQxSrm+vu6lfd7Xr
tV0nceW5NhVnc60Lgdmy9wNzOt1Skyh02LqKaDfOVXOVCoSgG1S6NZ3zd9sy3cJbSOd5fG4q6yTD
sblGoTWsMpjaOyLAJkIrB/ia5Th+hRlT7tn0uVtjFZ7diZ4wuOLh1LTFV9y38uDpfu5U6nZxM/u7
WyB2HxHTiZfjThWRs/r90wsSdNcJdf9Zmv7b7W7IOy/ddkzT13HYW2cndy1WS/4lE2Lc+hC0laGC
5C53v24/xaWivouDY6VVRo0WHVHU5FB726ff1bIzzUs5lzm/7Pi/hxhLRVZbyClnoOYlYIpdFKMH
nfq4vlMtjerff2Wxc4Knu729B7fL5fZG1GgmsAT5swVwgToOS8qqyvXlqEXwIak6a79KiSzUndrO
w+UrmSbY1zYpf/xGuvdCP2BfjACIZcQsCefR8MLxAMWmPzMdo7ttO69idHELO717VwLEs01v2jMh
SLFClgEDvdy447yOr8ShsUTesLGnkTu/VW11Efj5nwdFaAGmMh/dA2ChQsNQUM7sbxcH3Tym+6eM
8qUvlH8tOhqBHRMdXiOILZ3pHyyJL6HKyj0rVfVZBUJRS6KRRplSruZizndI2wi116HNt8Ytx1ES
hpnR3JZdCrr89PsF0QKlNJJy75Vxtyl05tPswqENa/dBsdF4mXocNKoYUVzIvZnDYqzL/oKjH4hl
k5kHq6zsreCCXIVBiTFq4PKVyN3gCMKKbzqY070e/6dVH64VpJ6uU3JvuKl4QXbxhDyi/JJLvf1d
5ODrv42WSxnmEJ+lbjqL381EuU18spoQg4hru2w1GJ9CD7VZi0QN/u4zSvPugAFf7SzTqo9mTYXd
DdCMhlvn+ZYlPXly3gjXTx7rIxTX/s6YZ9bGJp1/dWw3LZQcJnczgH8ZRtRiOg73chMRyMCMcN6w
PDON/I6dyXj9veXFRLZ4lv0b43r+MP2KuVtEmfI75QkBHGGbYsbt3IIeHecBW8CFDJ9jVuTGq32T
kPlJ9Q8l+84LzOIJ85vzoj+KR47m2eAhvWHw9hLFuJX8sOa0vpBASH6uh19lV1QVfDLP2gzuYL+M
Pk5yvVsiYyF4kf8my2zamxONwVl302875qj/1ZR0YkGAEXY3jenGJav+IwQHuuCC/33RIa/QdPcU
+kh9w1gjqiNhECRXmInLAZ/d5fawoMvdDD3bhp8OS79qTLlfrMR6mezyKc7l8AXg/Akb1gHbd8Vs
zF33VkdQcwdw4fb8S1ga1JxAWS015vvIrcffg9msaIJ3MIrwzhO/oZhqAIkHf5sRJNO67Z8xSPZp
fv19K9BtP/igh74dgiKXqLWeaV/+/slJTIqa3c+fv2uZ5c1HNksQb7eloIB60ruMYt3IAS8hi/c6
HR6XuR+/KJvBFPXTy01VhOtTyBPRDeVXm6Iq+A0us8xhPrKUhcdRkWEy1tGPheX0jxcY8r3E3nv0
2hnp4UAVIMIB9sQ4JFv0KWg4OwxKq1CVEE/EMJ8sh+J4aoz0v9QZ9x2F89YSJ5LYgkvfVcsqKtpn
w7aQq0FWw3oGrnLXuVWyH5e7jE0pM5Jd0DntybAySu6Jko3FnwXYGxE6xQ2+MS6vVEPjsiA8WiUE
5D5xwlPnjvU+ylHENPFCaJbjoaL0RHXNR9x9dRktO9GY5l6ZRzrt9d/bOKkfo2HjxcYWoT21lYqw
odBOkwcx5MFz68CSNVocvoWsdlPr7Eatt/JG+ZmnPomV1vBsF7ilPXNoH/M5AQztGu2uNLq3pivG
Q0XvmsnUWzl20Pq5ZA4gA9K3IhmfZ7ovcBkYaeW+/5aTBH+uhP9+G3S7lpB3zjAzX6/Tz9p15zf8
KRCPsujzNqnzOaNvBpL3Vg59pIexHXF5+zQZ0iZo7iugtFjVHeYNseXdD0gNGHZCY+HWC1BCeLX3
Pw2dxSCSVhbU+3LGPIO2pOdKOjrANuO6ne7EsAyoCM1wRx7cyPvT//WNGAoIlPJj2zhiKx234CFm
OBbFc729HQlAIkyYaQC+dg2B1dRzmsFw/7tYJtPDQIAOHQm6aPqUWleLYnrPKyGAZO5GOdT30V9+
a+s0q2QA24PiEdsiKicmPfuMjtVdCDB0gyZ22hpBEl/92v2y6Hy80jNxj+0oDPb+8NQbvnNMbfPP
6Iona+mzf0YZv0hCEv6UVYU5SUDKImquuBChczAzICW/96Frd+2DOb9GOKPf8LZw/GMYS8aFsRpn
+xjc8taM0d3dxt6sJuEGcpTcjqNlIKYo7m+Dv9tDql9Hnv7URiD/rLp48LsekFMXsean80sCyPDT
RHuz6g3TXc2IHHY0H6snvx//U4sp3y1Z3Cucuxsx0o2/JcVNfc7MPPcgN6XpsxstzC+TLt7Ti1zO
YPvUWgSBfGjH91upgfi5fyCXxnwQ8VKCY0usSw6s91Ia5td4k9oRb7Xv5hh2CFqxO1tHrTYYntd+
DxJo7vvhNAV9se2na9VSCzsRA3ZOyhNdF62LjDE2KcAbUVCugzn6iWMHVYMh7IcegPhokurc1h2T
EaQ3kVnaAEuSP8qFY0Z5TU847B8dPa4KmNGr1sAfWwzfjNkJTKzuh1hSikSeCQ0R13RQPHjxEzYL
GrMaFC7GB8vvl2ditz3DQCUNiKTGI31VBUsrIprdSMNuWyoAFjHtlyyt1V5ppolglDlqyompeSd4
jNNN4cPqG6PwE2X0tJpC/1yWhTj4jEQNeUcwdUj9dZxDeCqukd9VqQm4Znrj/GHuchHecaU5+1jT
WErNZUFfx2ro1wcXnNApTB6KFIbLJBBwUaN+4hONNolrf8OI/Gk0+cXMoks8xRsDpd060XQYJgd/
/QUkykCMXqYgq6eJeO85vh6nND/b4N8r9KIrxLLyUDnDNokDOpKdjNed7BXOM3QeDM425Ps9Q2E6
cXq+zgBtBrSIpibcLO2n0sQbpNN7SzNwYBAhSKbzDAezvBQczRD/fYOvEijkF3+N82zYNlv+tm+h
GTuxZT10QHeCkdrfc42BLGWIPDFaOfg86tm17enIe/XeePCb3KHNjkKOx37wjCdpABVW6WvpZcbF
k4RsVF18RfoMwnPB+M2gM+o/y4lWu0Z4cNIc22OL2p5Wt9DLNF0QuXzHBVhB0y7h0sFgZPYCp0ST
iWSS7ubctI5F0Kyz0nmeDyzowxq6GonVjvpqhyw+ZJp3FGny0QACqdYsJEfP9CXSrRFKEmpPTgWa
nDQFhrtFR1TskFpzX/uAC7kL5tHe9IQw7F0EJgP9mvPQT59LY65TTWmiP6DWQHLQIIj53LaEtGWC
NziTtP1YR+k2ImvONPtpwiC8jRzQdUtb8NZghtDUoGzhJUqaGgdoc5mT8NmHk7GuwEtRFaFZSpaP
DuDGNBIhAV7k2QZJ5XDwnYLmYTb39LE0tUp2DBrjAi1myBTjnpojOZSacxW7L6BNwnWp+Fm1aFEq
O4wUoLTcvcmBCyjL+w9EK9FaYUpYhS2+NcMXxypKTuPaEk1E5HXKBM0tHynTgeXj6hy09T0JaUnD
6srHHNWMj/Z9Sb0/6YyFJ9JqBcasHaSvAuIXg4oI5TkQMLPDuZ/CBQvhg01wwqAI3ELBf1BEP5La
Dl8q7hl2Qxdji2ftqbK/jde8nWGVvWd8JRFpvXKCLNzaVTqfe/XoettOwWiXbbXLoJnNUM1KjTeD
zPAyLADPTKQY1sJ6FzY58Z4ai0bUwffIiQlDTPHkBV68H8EHr0eCcTvPfelJ9iKijG1DA9em2G8O
qEzxmFO79QKmrMazLYuD7Blim4DcRnuHaYs1riwHqFui8W5D/TlCe8sLOruiEdYq1yi4CiYcd0B+
iCwMhKsMWt6GTjBNDFEQVxGDL6ysfde2BpwE73sBuG5r9ByLzpKAonMXwg5CL3W2NeoERuTFfyG9
wa0r8z89F9K20eI+4qY3XNF/XMnylNdlwDea3A9usEc4dp9DEdwaXjTtggQhfWsCJ9UfIce+Nhqr
Z8PXY593GWCC3Au8/sBR41jN6tM0mfVVmE4ZWO4gedaz89+i/vNjBljkzu/oTHdaWVvjwfeP+PJC
sJvr/O8Yd3dY5PIzyALA+CTIakzgY6eRgYyxnyUMQQm65sJxpl3hav1r4sbNNHBwHjEzImuAod7R
nGyFe3EqKmhBNAfEZvtPMnubfplGdGiC2QARf3FyNVT+wWiai12DD9sbAbH4QPjK0qnhiBmUxHTR
uES4iS78RNnG+S4M0weu73wbyPotSSiPkGqdBLb6vqK6e9d08wYyI9fODJNPJ1DgyPJ68I1LVZy4
Xx9qq/TJSruCVxu2KQXZiqnowpSpOxOFAVBBgyEZZfFJ97JoZCT7gQ/SmEwNjZOEgT+sxQS3j8Tv
9ayhkwz83vmzyk2hgZR1WD3PkVkjgtMhM2EADtCeVjTvjbNf/UGiGWybktsSX/DOb3BmV1kXbKuE
hI3yXfUIOKFj4tt8mjQu07Fp5CgImsT+0K92gWoGEdOt7j5DPbvyA7YmEA+kZjseACiD/IkEOGem
MZ2NBnb6Gt3JjfSCEiHjKBQ/FRrvKYVJbgJLhE8kZd2ocd1Yi7EOaKoH0EFlSLsOEVi/lgs6FGVs
yhABH4PMxyAuPqfB/HTG1tpE7sVrQJeYSI6PQWicOnNbazypIQCVwucHt6eQu6YaYxppoGkL2TQb
NI0Yfg+iwL2CfdqApoANoGGoI1PSn85jFjpBpOBbBUp0AKoRJFWKTLXO0+VfIOP8SpY8WykhMJYG
sHZhioMuuq/t+L/cA9Gawmo17UMHuVWNBDDO4MwJyyrRgtnPagguWtB2KCkrMw2ArWJQsFJDYUfk
407LpENoYKwDOTbQCFkJQM1wHxaNlu00ZBbPM9dLh6UhgkDLWdXhMgFKa2s8LRpRoFUaWWthegZg
awzmroJoW2m0rRqHL1fDbl1365b2zrGz71zocAb652vW/nuSGt8rMQCuC8vNbCCwrdKKxMMuO1IG
GByeoLt0T3MCvsEcX7sSd6DJHbxx0SusupHvcBfaFtl/FWCeYxkohCf2M/MesL5QWpms1St/7JED
gbMz5vINM9y/ElT1OkAc1mtMMO0knARUKWviKNBcALWpqZC11qt0mOlYgdiXcIc7DSAGXcyxHos1
ZOJpKE8duoyuT0AWZxU3o8YYx+AlNrZtfdZe+YeIH7mdEXm1WbgX3hQcSzJzNmEH7bxO5hUiauXM
R7TNyW5u7vzJO/A+IyCR0QWt8MIZ1npYFMg5mQ6bUVXLP8Llub/dl9x3WKTVpc4IvwOrMaKz4zLx
oRjtDK3vrv6oCL1Zlr/GrXsVmglCF/3gw4M2NBgaV9zHAClaQYy2IEcHiWOspSfXfZ9shgJwcqMx
0xWM4IMIsD0KI4VJhshuIecU3tIxycxPFvaWLtALMbiYA6bxya+pA7lqZrDjGAJHRo8rqyydJ8Yo
+Ww8WlPEOJm8U/DYZBaQ7NGVWwdytqGmF+Wr+EH4zhWTdDd5yR9sNcS62QIiukDXw9R/N0PtzIhe
7+3LmFkLfVe+nDbwj0itndfuYtxhhhOsSN6ORSk9mzC/FezvUkPAm2z6DGyCVAPgGWkDKNyHGB7O
78TswYiEzTeSibQukQXuIVTC2uTgZ2rweAuBnMlFv4ERu85i4OSRxpSDPNiqqnkpMcIKD5B50bOi
0dl1N+gNfV5NmjIC8nkBAX1iRk0G2rtjgkaPNSNdw9K9GzZdA9TbEJR6avtbWau7SKDP8I3x0y4T
qOs+CQZSQCdH6ujgZzliaLw6sTGf8nl4HE2mq+irOYrS3lhFeikqXTDvDVN4s3mQGv/u5YDgR4gn
Kw8WMNxw+y7VuPjZAhxfg1uTVTleWia+bEpLkuWbKaj/karjbyuiyECy03TOwbiUA5BGFILEiysy
zx249fAzFS8bk8QYpv0E2z7SkHtT4+5TDb4f66N0kdQtXsp7it12NRokntVD/RFaDUQFjdA3G2/P
koXn1sVl6ILJEnZMmIQrmfJrXfRi3FeUNIe5Qf1pv05y4tIex5Wr8f2pBvkXGumfwvYfYPwnMK7S
pXklL9baBqQA9DjxKYVZ85jcPTizOMP/C5G/OFcxyWznDzMi1OBnCgfoxbxo+KTgdyc4uwhnIwNs
Qe5cmcQe5SFcNNg24yF8VISc0VeFcAdSc8sNADSCvHcHVZMdk7rWMO6ME25/l4ItnPzkbOiHkXNS
x0nVgyL+L13AGfUWsS8ECpyRi7hw+GbW7BKZPbIZ5ICkMPgoF9ZJGaEqEhvOlhw9Z7ICOlY+neFQ
uwg+UmIdap3vIHt4OtMLoqEj9Vq6MhgZK50IMS2n0SQhIrShcenMCNJ5AD+OX5ZOk0hQqHekS5QL
k3Ki1y8Ck59PLTBYJFGQ6EvgB+HxUePG+BpDzYjejhN3qiDIwifQwnTsaTN36X8eURcRkRe0GA8F
ERhUYKQzxMemD8+TzsiwR9IyDKb/DkqIlBiN2Ie3T6zGQsXcE7PRJHwD+dMYXRqUS9EbG4HOjWhp
NhjyZNXuevKj4WHuJCfhiTwTnejB9byndVVsalv4h/ZPT40joLIzGiINpNC5IA2y5G0VWaxG9DkZ
+/Y+JpHxb9Yz7LeX2V85MtqSIk4OauXAQTWeAwsf8TwlhPgaDwY15mqxYvNEHjTORwVtwtZJJr7F
eTb4JPyO2FGddQKWSTg1i33mv7U6DQWsjv5dV0xnQP6Gcjc7WOGpHAjbqVgJ47Q4ln5MmK3oPohd
fQEdrvt7Y7sbCGSJZPcWpCCasKUsWP1IbDE+B5v8lqViYBasG53rks02K/iA61vSm9xVAzS1QCfB
RA5aapJhEE7+2Bwc6IeTGqPX4vOkk2Ra+Zzo4rzDiN7Y8fJgEbN4GU2y13QOTa9jaW4PkpAaBEfI
KkrbXkflZ6RzbKgeIYCSbBPpjJshqcQhJ/YGr8ff2CFcoSAQp9XJOKVZkG3ADpC30x7++n/CEk+h
u9zRbiVVR+frWDpppxNk7sw6fYczzbZaDzqTZxhI55l1Tk+tE3sConvqlAwfI6HBSMIqx0+d8EP9
R9aPUnQ71VeoU4AanQek7OHA+Odr0GfplsigKCQ7KNUpQnGo40vIFbJ1wpAkamjQmUPMO9eWUvjJ
dR5RRzARnc7lbiCqyNWZRR7hRalOMQpJM5rdR0W4UTCLALJu+RXk5B4t8/QyQPhdDR2EK9crQXxT
llid3+O+SL6dW4KSjXIUtcIjo6qCbmpInzRw7hi8kBRBBFOqs5gUJFvIV+r6f+Sdx3LkSLZtf+VZ
z9EGwAWAwZ2EFgxqkZkTGJkCWmt8/V0I9r1dWf2syt74TaIYrEwmIwJwP37O3mvn3viRLHlNbrGk
mRHhxFx0dN1813WRuQWTQA/BKlD4kPsULAlQzMvJgop+WBDd2iUjKlvSonR+SNgZtkWDrkYAhb6E
QM6XhKmJqKloyZwyl/QpXT83beXeeWJkF+JE49U9qEfr0WKAjqhglzHQTUDurt0l26pcUq5aezwr
P+Da5K7A9g96FfzWyrYk5+XyORlr5q1LblbLvBCIf0IoA5laKSpKSjhytiSBW92SvFVcM7gI49KE
cnmEc9XlGMH+s57Ddpe3w4MR3zIsryhUq0cvSV/i5p5o7Oy+7PhMuUq2hpUnX5RBa0k6VNcZTgxv
itagv2pEgSlxLz5rC1u3xfScEGEiQt+MqZl3KgO83WN7YsIzI1QnlSwi+WUXElSmwqc2gvyX/ZS2
2iBKrfBRuASuhfXLHKTmcpeyBcc6XVMM7qi226PfuF+wZLOjIA1daX/XWUN9is19G4OtnVqrQ2mU
vwuYjNT9Xncp7WLfLBlsgQMIg8zjB84pUUWMQVPxY3KL8s9X+a85xcFNfsON3RdfQF8gQA0MVIL8
4ZlmqNfJg9cWuOaGwHotObjuyAiZ1y3hcTUhcoaYuUGXXLmc3rn/1A+5fRoEo2+xrtQ0HcYw1Gtd
sV563aPvg5+vVZ5vrbiqduwIuJN+Rno71xZGbOizK6Ae9raTyL16vPakaRXb7pieplLfR2X66ghV
HUDKfku7cIbjg98zCaKOFMeABas/A5hDCU7sXgQdDTV8vilmxq5LMt+0ZPT1rHfbYsntMwnwm5ck
v3zAuWt33A9MROtHfKABedXxYR7JAMyWNMCOWEAdkQ+YLEmBhk9mIFHqknqHIxy8O48EBLIFLUIG
R2ZzlCZ0VJf8wXRJIjRsMgnTk78kFPZLVmGKCihe0gu78adRWqdwSTU0DfINA+drNHbfG/GNtON1
H5EuQzgK+6ezH0rva7vkJIYvw5KaOLb4zjPvbmRjXJiJCBde425gvE22IMM3cOFvzjzdzrl4T6GY
tEs+Y8OQyxUClh4eu4IIR/A0F0ahK43kl8h0jsoz3YEpQ5VI+mNNQwgx5MeYP1mN7d+jPVwavkg9
SpiesIyW8GJxZIgd3pW2e/aV/MX1WD2HRUvk6ZJBGYv5wlh1SaYMHfVeq+Q1rtf1MI9bsWRYwpvf
pvw2mBq6/FAOJF2W2q7prNI7NGvOlLy1rxzeLKzWRGEuWZmyQRiXSGoXpsv3rY1XyBbipPN8Pnaj
t9IKux/hm21PCmfj7CtCOecxfWQNrnDq6HDnicA8M2b8NSIYtR3kAjUjcGNJ+QyJvF0NjaG3sYg4
PefQYoEw4tFYNvS53/eo8StqWWtJEM3UEohEpqgkXJTD797W9spCZn0oqlkREkcCjqecdh9OvByK
2mO75JWmBJdmBJg2vu284AXwEVFuQh+nNUmnmc9du4hBb23cc7vgPjRgTdulFjuyruNdVc/HeGxc
fCwEHnsfTcMp2GWetap9ccirgr0lc7goentXSex+NVxrNRH6qLBCqLQhrzWIp4OjJ4I2Ip9E+YKP
06jSNySbe44vxiqK0bVKr6E0h8XFKAk8qkcj0BPt3jToMRqEx0aEyKYhtUSXvpgTr5uQ2Sru95Jo
dGx0a0EIrT0V6cIswMoPGmUI6Sj0misR8S6GnO4NFf+iXK6+QdMH9zM58qh09VQZz7AZvhjSfwUN
gRNEsQ4SkZtWEBGNCtz6kp7L5D2CB0CiLmqfB0nEbk7kFUQZ99YWpO8S0p5u8iWRF2cbZvYlpdep
xL4po/ee98pwGlTQ6X2Y+1urCm/dJedXEfjrHEvCf8slBThc8oDdJRl40nI/CLKCDduN1/Rn9xWF
1Npp+/cugG2vigFLzZI2PBA7HBA/PCAy5hrlOy1HsYaI4vZnnXG2HwXBxVX9FZd0Jqj981l/QyO8
dT1aEDW77SEn/CDgXVmykIn2+qE9qC+qKJ8x074yDaJ1QcuWi3IkLWjY+80kObe5fHIlcomrPdSh
CZXHnjxeHaNsQwbdsG4MD0nsvDa0CmgD+nFyCAd9slqnOQe1T/7oFUlksAdnRZhsM9zCODMmJnDX
h5pphIet7cCWwOl8mPS5Up3xSvv8wiofPyCL42SAYhwtiYldmAycK2VBhJ4CoUnKDKfGJ6Vitosx
uRVKKDaNwQQc7QsuNPqnxUB5EYQyObZ95a6vGMrrU9Kylr5IYjwFsVqR9YhlojGyi1WY47nJZLJz
lB2wZnMp1ei9j0wkufVQlWeilN+KWRAha1v9hRlwsI99bHmz3TzOLWu5zktaSK5vbxSOcDovDnpL
os6WIRMRFd30MDbRB7K66J5Ui3oNtdm5GX2Tib0LmrqeTi5Ih7vP0bEsY4DDc3SOBNtKPA/Tt85u
bxuR7xKHuNJQ4jZZ1q3qOqxuFf9iUkZoeeoJZ+MyfibH5RUsEzLvObwTITYV1qNyy1oGDwZCXZSr
XYOOr0r76VshQdOKKGYOH4GSq+aMpyL5RW8ve77WpkXZ2ECsQpejhOoPJtTJjc5miSCQtpHOvts+
4wAzYMzn5Zeqc9VxeZO4uuvjFZAUnsDkAc1b7OW5X23Y/3DbL18ZxXzjjA3N3iz6imN1ODFyQjCc
zHc+KeXffAReGz38UjpTNwoV6jHsxowMisC5OGDmtvQg+o1doWmd3Zg1qSCl7vgJXaGeNTdaMAyy
Qi+6qxYDVh9zsp0N8JNTz01RI0QjrY16UMbuBM391C+Tdprlqo+7i+UCRJeL3LSzuJSdEjnP5882
OE3SSyTcwP7W9ZO+90iMOflha9HZ5QX8Afp2/4lM+z95l90XUd42//UPW/9fSGpKKqW0NG3L0UvC
+x8BpoWEQSG8n5YnWSEnfSpCi7FtTg5zLPWxn9OvMbCu0g7Fc4xkZ6uQUwEXCShLPlU3V7VRhhce
6+F4E7uMz5xGxEdSD8IH7vTVBCll45KvSm27dXXubKJOZX/DlbT/gyvJmcuzhVYEzMCeAzH32wtx
dc/mXMxo5SoNkKAmNjarHkPyNUuQdVtaWNVxkesDkHx2gakvGLBfo6JsniKgLxSEHDIRPOSK8tjv
KfIhFLCtafvOiIzzGAbG36AXnf+Ax2pIqsp0TU+iNXDMP1HsBuzMQVhF+Uqli/RWZjLbJ1WW75uU
fn6CBehr3dpHdzIEjvIkOOZwti/F0NAnnUsbjy3tmn2hyxHJZOqfAod+R66sp8aJT9kiiUHyhxrS
tc/eor6+PpRlCFc5qMgN80l1DvFR4RqgKwqZcpU49ARgS9QbEsI0kebJU0jcwtaTOsGBgBJFxsxe
TA/UUCvNm2Z5uH6lycQWQC5g7xAyMoIOI0qe6qJpi3E/+cCtcgrnmf70PRNVXBGuI0mUn9EvSMf9
kncDXxnhXeUY9duyBoVNWTy1DRDONEKvqWNMRWZKJiZG8NskJIh6HKllyxI9mAPB3wrtV7raxhnB
TvzYa7u9JwQEw6mo/+ae8f7jnnEdV3CxScF/JLjD3y81KsaQrpcBU4QtPiqqY1vOwdPU6voSldMd
RouVHRo629tGGa1FzRGnNBmyXQFyYCLUU+D69LMJKMJsW+6HhdrUKuKWkcuSprM87XSJO7BcYA5m
+1h1aXI0QgNjzJIlUkVEjsaO7e6lW7M1SGsgW5a+b9Vgr6vG8Kmp5yc9OQkJxwpl68z5dZFoEgNW
HoXHEC/yALtrnTO8Qxx0Xa4nZ+w3erbSswSBs2JSGZ2VlAFYYo+Or9tkZ0QZhyQ1nVcXJN2hdlMu
26zHFxSmBl3dFAYSjJM+/HyuKnETV0QpTtjenmodVYe5d9/GzHu46lCvD8iLH8CvodqRvrP1M0pN
fwq7l8JA6y60Ob60tXXvV4Jj+5ih2pA2PZnJTzBI5ww7CC+CTBTPahPmqvzGNGdT5p767i4qPUI6
47XusaH12mBLwJmOaSL1LgQcflBSJ4d/fa8I9OWvV1b9HwuSt5AwlQfulqk33IrfrxIj1ByILCA1
eFO9XYPGGiKjbnaGosvby9A8tDOincAxaTMMjXfxRNI9iYnFaOIKEyskbiAa+xL3rYvgz4nI8jDE
S09M+UNnTOHdrL44WCMfq5imXOBHVF81x57YejCblpw9aaS/iAn85ZUzCV7cSqrjKDvWTETKeTCO
JNY22zJEY32FscwNSs7BEvs46tPtEKTTnYuVKKrd4un6UHQdyBDUT892Sc0yjSMJEXRuSd5aFJzL
WjCCaL5J5jg7Dsr6GaVR85WcRxTa8JoDAH8wGOC357GZvoKVnEhuNuX+r994uWBif4ODeiz/nqlA
ybKl8d7//sYLMXUKZxUZYa6H20SX5YIGLrKDI7ZmNnyLzWSGpRcSMQuK/YZAEBAaefNey6S+rU0U
XTECOwRcBWMbtBb0OJ3g0ijnPkji8TGOCTuQGedaucR8LNRAFlfn5Pjj16v4+vrgdzTVIyv4cCcb
15DuPfsFEhCByrW5NptuXPsgImlkZDVqJMRmgxzmG4tTLnUw/ZiwuA2EmW3++r2xzD+/OWBKFfMF
F/qyLTWY3d/fnAYyXelXCYwMJwz3xhSYB0A0lNthebgSp1z8gpojN60+Z61yU7zw2TYJe85nfVJa
1dqn9/6UiWhAoqDq89yN/o1whjelA4YrIKCs85UQ2LX6JwcoC2ppc7Izq3kxcrM9jZiUIJ0Fx7jx
p62VFHDigyHbFUgZ6R5HX3A+hZCe7G5DizG72INL/1wW2SXqiEaoZ/rh3uSFxyZcQmJycgsM6pNX
zh3eBuLQZjST4ULmIpGplacfmDuipuEdZRW1iToZVh36f+q63p83xO9EmyuhLFXQKbEKINvOwRIl
pUXns7fM9VIkCPBdd9GMsTtJq2FnLU+v33OZ+xwMgvWcxXYRVDEsWKXnbdd6xHaM8sOUestptQhW
o0WeRQAqwq9GazpX2sBp54bDaYo5FqpWy+da1LdRSVaJ7JxvaFF+kYNQPpgGp5oiQQp8hZQaGOCZ
ZtMG1/M9TsrksVx8UGgffwBnjM7XZ0FJ9MbfXD1i2dn+eGtx0bCQKcosW5nSNs3frx5YoDNhTlWy
wsEo91fGabU4wtBszmt+b5eJkjOcC9Ux1pBFm78nvfweFOG3Xqn6gXGPD4mhhXCWEcstWrSSbBzj
vq7N7jwS5nqagW8eyhbDgdXKh0G3CRFeVXATViJjArOoqTu3YKr29fodh1X+rDJoVNenZNPXd2Rb
mB9e0m2GhLyHRpbDTTRa1snlStyLSTVL7cIcxsJU7WrtgWhoj10Y5t+bQT/K0rllx56JpMtZbE2H
fS32oDBWBAV7fg+614DEmIBQpzd2YghVfkSSRldIF+0VJ3Sxisz5Dp+FfyN77/nTB0Nk4M3nRTeQ
frT2gBIA4cuTaTPQ4j6ZeZU/mdr6CDsn/Jih9kTTuGdgOH1hVJNvRWPpAzO+Tdo4TF4JQbG3Kf9j
HXatyQh+ArA4NgR6txWG1RSqGWNBw7393KGjAjVn5VjVnYdSdLHlDSjC1lMFbuV65V+X/6HpmjMH
pgXbMt4zp2jWc9rJ3fVpnxnjPUKNB+GSzbUofcXyYG4KGIEXkZce76DEpka+6R1o1mmDpbV49ZTF
JA9SJ05izvW6MQgu59jZVHo9pcYE9ird9PHIO0ra8rplm3+LaWpv0CX6e2iZLJ1dbDZ75m8kIDbD
/DVNxzstBvkL5tbaYo/7m6rckstF/PtFLh32Zml6DrWqVn8q7+ZgJJWlsjgFxEkCa7BKNzG31OsI
yJPAtin4AbQGg3PnwCMHFcksvcGrbVcPtrbuRtuKX7oJXL1d3JVmfMjnEAgJQ1paz4EW+6RAp9HC
XgAGDYSEgS7iSAWdlYnFHG6d1LTPLWEd1WxiD3ScHopMFFFpMqyI7Ubd98rpXsqiWDULkS+1PHVp
By47gToozp9LRrOPzkhEx3LLtOHY3n+eFmrPWAfRgGPaFPLUVSJ80hbSzzGvT9bQ9gTIRnF2k391
2jC8XB+uHE7VUiVxS5l0zfAymB6RqF35NtFT32UO15B0gvItafWz9rCDhdIMn3qEGSSikR7fDwyc
ryYhfq9yo4SB/WRRyl8fhkA5lECJ+PxeYI0JUnmkdwp+3YmpTboxK+FdGiSrqHTcJZ+5DFdXM4GX
Niir6h4Oj2LmumCAnRaf+ZT3zq0RTcyLwIcxj334bE9YU3/JjHcyG6eDIqwXRb/t39WZJv7ErUII
GOghCstK9y6ISjgH8QI8RXTq5E9RN5jgl0SxH6i2qWUZaDTLyJsFuT5RrMtHICVk+bb2iy2c4LbW
COCS+tP5iXTuizuO6dn3YaOZk/k1AiV32y96z2iyoJ7mg9cd3CzhbKbZsdBTM9tT1b7z7dna2zTv
exTuaOxuEYQbf8PdtyGz/+GKd2xT28wktVyWdlMCrPl9WQ8H4q9k4qMswgGS2urgJKgOivkxZM8h
rIEJF71huptYZEf3aMkiPrTBvRBMP/3wNUQ5HcNTmwgJcoZOPPtkcniBu/3cKi30VlYDnWHEYgqm
ADxeSc3Z0cM96jbf/fUmdY1L+Pfty4vhrtWK/Ul4WvFmLS/2Dx2NmakqbaQmXnmRgWQU7cmbLBmM
XW0gdslyGSwwsEhUM6SKbi8HoiauhyazrBA1NsOJTKcUhwEnbCIl0CRc3bn4dKPjDNwWieH01hNA
u0qJ0SB56QduBabPcfXt80/qvjWOCLdLQIrdLrX8GgIJOXstrejt1W0wjdw5HVtJtMidosi6EVWK
JOxqa3RQO55rZe2V6cU3TQSBt/RRcdkRDMmAaeczHRVn244JuW3jUzoxzIlzrhyjVU/YWYaLdYVq
V+kvXJv4uYasADNAlOGGW53SYZpPqGiKW2PY9yQXYW+GXWEFm8b2ksvUoA3gvNlu80HZ21DSFm/9
H2HiMxguh/5geOo4Vz0/MS7FmweKbo2aOz8NGVkbS30SvwTKHw6jy2T1CkmvUvM72DXvjHkognKa
3F+NcrVNxzyuA3W4Pi3hp/3Nhe3+flJ38EgJYbmuxYBYoIMSSzX8h2tBhRo2vm5/FAsbc5oXB7x9
fW9KcsHgnOFtKc3AuI8XOpTv2hcHm/WjRGa8jvueInm5/Y2JLu5CXcudERl4h1FjFIZPvi/uBhEC
0x66dl/RD9zFOaUEJgV/ncZ1jyZeTiuYHf391C0iVaZSFsXVkXIPvI7fiVORoCm8XhKIx/5tw6vz
NNj3E74F25Xl10Wop1jj7MEcttxg88n2MjrafBOSP0BX09EIJWy7WkxIN4ipc476YpOXY7NPx6x5
iGdgyslcwTm+GqZ1eacZLcMvrYBCRwOgnZhExSF98KdpTTiYSeQHvRq0+tMNge3PA+6Xk9EXzDyX
r4JBy40m2/1xdtly8htbNy54pwDySzCf2yVwKIL1kVq/QlJrKetimvGovDz/PUrr57++58XvESrX
z9k1KUodwMqWct0/1aWg1pxUFemP0X4dhNN/nmQ4fJcb9tT+EKVhfZfNHCy6JHx17PAA8nH6ZpGY
hTj0/vOSGCK8JXHbUztOtKWIsCTmU1RfK582QZbWeGRIlfqKNBK2/EOdOek7+pvvs3aTJ/Ink1M5
KrGFkbEOWKQ+SC4c14ngZMTJrlz3+caYRXC5PrjLBgt0/K/fBQ5gf1rHaW2BxrcEwmILZp7zpx4o
Lb+IozH9y6HOUM1ZVI5xb8/vpEZOgx98y3Nz3mVx+jbVfDaYweTOsXHAwokuD6glC9gFlC6mQBVG
/kz1XuWE+VkX4Tb1VxWyO6WpBEoall/KkA15yqLp/vrgogQ9yXAGzOV/sbICUyBfmA31d6uDL8uT
+X++S7XXYJl+G/I6QVcD5gr3ZEWGJgVJtNQnWhrPDOeKW1AlGRO6GdEW/cLdHAR77iiXER4c5Bw5
JWofYFph3KFYhCpcvE8ZAhM8kPUl0N5KLmOcto++dKNKMH6U34cq7+4cQdanlyc3BGN96WdiQVI+
34uMjG6ftuzsmEbJEFqs0hEhm2TaiR/CnoGckFcZoqakFx8XB+y38q3yBaQ8jWOprmso936nXvpQ
Av6LoaLjMD3Y+o2Gw496MaGWoi3ZQ4hQH6IaphLqwlMvMIdwk3vl+ton61sh99fbXk6tfSDUvjwy
+P/8Qwo/+CnoFlNYnN+307/wyMRLIFyC23mwRsQj4+D/HNvs0KQ4Uusa3Aau6OYslgdO580ZB44a
zORM69U+fJ5QbL9w9hmRxy+RzjZ+TKpovLA0gzoZHq+eznlURMSJWz9K8ktfB/6FFBH6kEtA5efP
SEbnzsziGib+W4nW/Q29zAW5oLFDYFpuoWiEHxAvSq+hyTxVKKKCnAKse7bp175kYYi1vnMPpcSr
7Im8vy8LTXozF92p1Lo72nJgzsL5pTBnwi47ou6M2nnOi6l4ECJtdwXz+UNW2E/ZVBgPqnUQG1Xt
ZZlRQf9NvJMhTCY3o2hvCwdJ4jx37RYUqdyoCT4rlJ9009adg/Y7Kk4Ey1AQaieAsYmB11CGeSnz
ynwFTzEcVO+k33WOhPw6GfPN7x1wTRiJSXvIqvlgCzVd/Hnyb4MB/qdUgdjnjZxP0jRWc9AX31uW
LYwJ06ukPr5tYJsdkLvs82DCfFR54i2FZb6tmoq5poaYMXGqsMa3afJrCIvUH6I3YpCEdKAqUf8i
lZScqhw4SCAkPMdih770I5jjWzC47U2jzHaf4Nnd+V0wHBoVt4d+MtH9VM0x0Ml4GSLYNK2VPgoI
f+C5nMdaOsPmCmyNVTadPmnH0jVZGNzhkvvmYxBH3r9ox7ZK19hJi+fChzeZDOk2GLz5taGzTzsa
rqHFgQlHi5+OMMMAED6ZvWwfrovg/9dJTjat479IcgJzMv+s0/f8x295Tsvf+sxzssx/ktVEt495
BbM8R7IvDD+b9r/+of5Jb1oqMre0NpVNR/DfcU7OP8kLFYKsNv6Sjf/wf+OcpPqnS1wdnW3KbKam
2v5/iXOyOWD8vm+ZlqaRb/JrOPS0+Xl/2r5FBGTGgjBIRw4pCKpRjBoQ8LFOpKu0625n46Nta3vV
ur51St2eel2i36IYR2wD7Ew+B0Ex31Y+1p0o5xTHjAV2BIdMx36M24VAmmcbSmrUlBI0TWK64LrG
V+BWIDyiJ3xu/mEsvoe4Ebd5L7qVaO0vDUCxI67G/UBG+8oYJ2Q7pVPAqZ5jYnmHHO4KRioAOB5z
GFzxVoa4S3bzpSMllDIl2ahUOnvsyEzQM7AWC7Aiyw21jUZ73NkGNrleD8x1DRhvvjrMFoAVt5oO
lY7ac4PdpksjcgstYmDJZ2GR4s4qqrbaDHTVV5advcAb6E9VE2Mkm+jBlThHjKofNyFawNXZtlGZ
MIDv2DuzD1ujdSEKeR/oMQf9Lx9BZf0sweptw66DKiMZO5E2KmBzalCHG3tEnKvT+Cfcie9ZMrSn
SH41kht8Z7RKG8dc2XCYIdVHT6i/mLT2g9xIFPmcw0FK2VlwKo3ko0PbiA11+MLQrNzXPgqIgERv
cMR3bRbzu2FXAB2W7qqueR3j6iuGZ1wXvOlNNQUnGoabadAhXl06ZSH88cL2b8m7qLcmioV1385H
9vdmFxJ5geXxRjnvkd2L8zRHT0GFhGBMvIvpiHbjog7DSrs0/9KcKFh4fmFdMh3GyNTVbrSWNMdX
5oB4ccZspjmgP3JjoaF1kf2r+S5BcNtpQioy1LcTh08A4h8SpDgQeflYqXRcV6F/xkS2A1m4jQZr
l1mgW5G5ItIsBTIxVDi+VeFAyZiHYpq6bdv2uW7Q+udruVN0cLfBl4qJ/aoTzbGPMhdmICjPKi+e
3Gb85mbNDB8QZbC0k5OR0ggKJiQSfmY291ToK/jrZ9M2vLVRQLVDjDbS/AswcXICK8d82EJavhVm
eKgkyrISWdAuGW2ATbUb7sWQg+4a3sqOxqfpq3DbWjGDAHfCm93YT5Yo89uqNG+bUO+sGMco82d+
g0ECG11GJWmyxD6zgdu54e9gkL5Fk1icCB6OUxncNgyt5Pg0U5ud28J7SbJ0fFCB8z2bIQt2wBEn
apkQodSmgkGOho6A22AGywSMZz6PjqAdHn6rjAd7BhbWNuar3Wf+TWQOT8YEEqHMh3M4t6ina307
kL56UC3ibN46oKxfzDQnn37wkMc6Lt1/Bmlrt2/dw3Ac5wF/RGado6yB+duP4a7tivzCqeNgZah4
HCG3rqOKrR8Gez8vp4csh3oaSqDByia0tX40uHKsJh5W2ehB4VOgRsxKr3LD1fsimr/6poC/jeyj
n/VZMlU54EJ/cOLm55jhmmBXF1DYIKwCwgg2rQxd2s18lPV0Yxkyv+dKa3nNwXlu8uJCl0gkkwJq
OxJgpIN1rsTGh0cAZBtckRsAX/DI+hE/ytJO+DhDitmGlsNMa25FuEbIWJhUbRozLIpBrdbVgJ3R
XYQuDlxGzZyFLZq0av2C+OM2U8Z0aK35lnSgcC3b4tiYISDNbKsMhRMAyKA5vpc4rm0X168Dvp98
so6Pr40OELBXtcy3dY22wi2pzeaIxAhpdW9ZXH6E/JVjiA+yCO5Co6+47eENa5XdAT3zNpBBvjGk
LTYsPWI9Nek6BF6OyolIqo6PbaofVbPojxLarDDViLIh37OzX6vklI3pgDrF15uYwfvWI4J3p0fa
Jp1trkZ44lsrYzwvlrVh4GNjBhQfaM/8cKwoZv1btBLz1vGH8MQVFq7SfGsXxFVNMsVwPBZvsvMf
gsQZ1rbTXKxqPJGVgKSKF1N7yAQj17qPgOHvwmIaVog7iB6a1YqA2vsaMvY+9H6WxEDtmQ+BiHXm
d8+E8Jd69cnNwn5rBDJBTzS+5f4hnBjsViVzKzS8wMXA2DHZvnfqAvN8STtjbruTJtCTNz+KdkQB
EBRPaGhotP1esT36aXlWfAOeWbil17N0YNCQMknCuxatCjUCgjGIBQFRyjIegws2zm1uwlIGIbQy
0tiAQtjbG9+RTC59n4s7QpxrOC14lXSZk9VblQaAJLNa7c0GDQitLmaczLoThzZWXGnvq66+Txi+
poCWrJcbj34+fKsNB22qIF8xqkX7lECdW+Wee4NEE4QgVloImyfczPnen/au7VhrzrTtZixJuoib
9gu2xCPLIsQGn/23SY3H3hp+LPe7zeZyAMW65rAW7pMkAvtMmOhoyefMbVKceNHFMZJhQ6oeR7e+
IaXOgIEqo341NZaDDVC8FqDhVubEkZYWW7yF2Q0IT7jHGGfnJC7MSyBXU8iD+6Dr0xYT2kqLu7mY
zLWduBs7Lpu1hJ70RWBld2pKZOfNrgE0jTFTrrqs1xUd7tuJyYOC5bQZG9Nb0wbPj8ZMxFaaq/e5
HhgN5vM+HMyfCRg6J9GbFrzHhhzkxQREPoHr2nszCjb+DEEusofXsHBtqJQ4Ely7/qkqBwE7Zhc/
Ur/QrD0oZzr0PPfKPN8s/wPZzLyxJPzXdhQZqAQdrwE9tuswwADAH/2ANHOoixkjTS3w8IKUNFMc
cJaogg1k4ofRimucVcpjnNruCSrunieJFtWcDeT1uMukw/Xajae2zPyLTUXmWpIclsXqj8fhYBtD
v2OtaVYaLHRWXGkZ89MUMGHn7cJVvxUTnjx24hv+ZZTLg82H51cQtweTfnlITQTLDvzR+8Das4Gz
txtg6wO+zlyIv7NrvmAqBs48RKewsbstwSZAfAc8aTpe0gVT7KoKN0S8bOxEOigLI3lpk6rt3nsT
fW/LO4vGdfcoNxbMUgGkxJJi20/OAW0kpLZlg4R+hZfgUcXZcK48IrwMGLW83nDj2AeVmR+p648M
tNmH07qgQnDeVY6GaigXmUQnoCDCELRRQ2p7HA/uVB7McILwMsBzWwzIjtjZNgd6a4DRnzG5Ws+Z
ga5hHC/aKG4qA8WNpnNfagB788hP7lnvHclO72bkRXkm6uAgKIGx3/Av33MvssSWxAtSWsk7WJr7
Jms3SdTQnbA9WKIIKZDQkOLitNFjnZrPfW98dL4cABMDkZqyFFF1TgIFWKv7chYeCx5JJEb1C+aE
++iUhrub5oBEkIkGTR+mEPzI5asFovIaM88UJhcvuQktNzwyuKQUF8OPMJrvSUn6MTlEVU6j+wYy
J9+byPWScnhqmDwfbRzqfpDS65/zt8jon4iEFOHeWu7SNMRg3U977WuDz7P9bin89k52Yqz3tXJd
tOAYsDJh38YRutnGJeg403BiEjo1gTdbN9phvMHdsIptGsfaL8q9g1YSPWQugxc15MVmwOGKYKkP
tthqGJhEiI3ZKqWP2dZkE7bR3HL0gd2ILSUZmYdA0Yw3RotHayBaEze5XCd6Ss6uzDrqNnU0g4BI
EzgBhA8gY5QEaklkZUVe9Oh93HeCKMq1ZZn52bNg9OGmlruSNDRM1kEIAYGZaZAN+qBngHVOPW1Q
K4XbmZX1sSrVY1Om3TkDe7HRvWsC5VbBRQx0b83UfTBuW0SaZaXoEmH67IeCEAo1PISwNgICAs4j
AGajz5BriXlCvS2+mxSKtFS/uNrAAZVCHKxLlqLi3eqr6lQ3+V1jptNZ+tMNErcPhJrdPja9+zpo
ssM8Vu9up4nzlQoMajehiCOhhckFUnpz22I/PlWRccgz9zRnQXBfVZW9pSp5QAv0bU5AERUlyXL+
gD4FoXOZWk8AhzfSCdUa5Tcnr0FNp5kS3I3BaGNeHfGVBpA8kKc78sdyXOzq4lzJjTvlw4N0MpND
UseJxvKNg2lNF6NsMS0I8QMubXqrLWog37632plolzRyNpzU2000IEYPbetrxmWOoa8wt26/JG66
xNFaHqtwx4tND7g+nZtgib4KyPD4b97OpLlxpb3Sf8XhtfEF5qHD/hacZ0nUVNIGoSpJmJGYE8Cv
7wdQ3at7bYe7e9MbBjFQVSTBROb7nvOcAWgWr082blpCgJDJbSXUnfBwSYSCLHdf6xG2peNjxWUU
dKrNwlclS4CClZ+TvArqCjw0Ezoa9N56dJa653SHLpD42MpyV6b+a2VV+rqmzZtb3c+B1hN+CDw2
MoeHhG1plRg6M4KUv4MLAdyNRztHGluaViFJlWurRgPU5vFniLnEjY9AL06dA6Es7d1m0XQgZpAd
rWMbTkgYsKyLnHIV4uBE3SFpkVrZYfgBCzJc9BFA09Tpn1tVHpzxTk8Z9rCZq70HCYc1IuvmFdop
h0gEOgp1Jm5o0mZ732iO4BP5X/CpwwnBbqaDkaBoWYEZd54EV3IkgWN03GfAoEvEjRbXhT76L1h8
y1PT2hQMGCjassK/Delba4obgyrsHuw3XAf76qrhM9E9LKJMPD9V665E3xxUYPoGi8kUcTSgeAXb
d3ywXQluU3F/9QoxPEQBjFiCuRKK9F0JEFC6Fq6Dpmr2Q8WFXoHIcsGpcud+DBxmCB131K7CWdHX
lJClhBKe8OEUbmQu3cYqEeg7pDALhskSoBzRtsmvmlr3RsT7wfrQFEi/enOTw9aG6EUppN9aFo4Y
Q4HBzQyo53YXHwEo3ojSoh4YqT+mUmsVEZSnhThxvNb+VJAvkZY5hWHZ4Q/yXcnKJizStvqDTIPb
IecurdpnO/fCVVv2S7PTSOsoVh74cnxRNKZK7ZhiPzl6wnlNsmvtfeT2IqygWNio3FbqJF0oYNav
czG+x3Cw96k71VsrcNatiY23bLt9qz56nfFeu8Yn1o6tPuI3r9Tk00wG5Ig40ZWQwN6aqRGjQY/f
VJ7cAi+w7OjhksqqgqTxB9tbysZ74OMeFzbUcFyiZb2iTHs2dWwswgf3GvQwq7QxvnEdqqpFcJX9
Nvas5qyX5iHvlPfB1F4MxX1orXEAj6Gx8Kfes6gH/1BFwabIml+Dmr15egHeAyUjvYDMLV5Ty7wF
ahttceGVln4rCgWwlrLR6+o4tC7/IQWOfuR9spKOFmCz7WXuR8iZyZ8z2wLESfMJeynEVtN1K8XF
CZoJ2r2OnS39KPvASv9LRjmW/eQ5nSjrdAcvDsuMPKDrp1TT3JSbtYECAXsLbEqfILosfi1lu3KF
/UBv0WcFqu8T4gmYJxabToKErmJmS4qRwIoiqXG81AXvNbG5G7RtehOSr5RGDMGRXTMTVsJ0p8vw
lJiE1SIw8fPo0XPRrzsRaZ1Glj51oReue9m90wTEMWL6LfOgV6M2JMiOifyPj2YIrE1Vt2goNRU5
kHIqW5v0634jKDlyVHvslPK1Mt3boMnPnhIXaAJhFeiNg8wANkOd86NJUahtElKWcrfArtueTNVG
soCgZsgZEwJvintcYCpGFK2/p0PxQHRtsklCsbaJnj0NYGJHUVNoAR1jMyTQ56J/HeJKRiQ6HqqU
VRFQCnSwJvmxU5QKQKJlAJdNSjQEOvyZ0S0fxjSDWJCAxcqK9Da1nVduux9p1U/INgTe0gpukLON
C3wVztLGfrSwkKZmmJchr5CduywV5cS0S11F0M7awEg3TlfviehExrhUbJ9eE2rZ1oSHp7T08nzU
w5mBYFRYW8BMC6NwvK2wOv2Qet0BhFlxSCwF4mRAXqlVNodGIpLKx4zMqeY1NKuBDhZRYzmYe3yt
CUtg3f85hv5tO2ABKdr7KsOWZvRmRj0B93CTpPYuiQyD3gszJV+TEI8dfIkkPxHR9Nlz+4+y9OAk
0TWsW3fbm+YCbJGyM/EEEruNiTCJGIG6SUunVtey9299rfXhWFB2Ki3xaXC33oInS/XxQNlPNAZw
ZyKTEo0mjV4K7xQwTOWKRxe3O3kpafUIVsgtcRhzHW1r5w9x2YyIg1g/5zmR40eUJQlgFl8uUYr8
wDVbLWSfAraocmiNUn42ivM65vY1VIGb6O19Tr11RV1Hi8ZnEnEXSYFK1iyzjerQohSNe/UgTZmo
52+n2tCi6g1rpbv9VoODeAbAOUEca2eldOYyhPjNfJkM3oGfW2ERJdATuLjK+3LNQAe6yFNgT6TB
Q6rgaaYEH8B/Ve9D16VqyQzdd6GZ+OAiWGxWFs15Xds1cN0i+RwaxUo0BcGAod0tX1j1C1CWwHSn
60qrk3LVJDX6WgPPPAiRpTOEFy2141NeEleUx5K7SyuWwoCPJVxxbL2wvwkSFtsmLtCFDCGfgA0W
mKHBDGi001cWsONl6iikuen4YRsVcHw3FQhpyK0rOaWpJFO6SLGuCz/dFKrlb0jwbRbCiZbgVK5j
ET5oXnTUyyanRqMQkgpkGlldtMIfDpihqxk4JevMuNpCB2aqExRPrl/+ykL7eZxiAgdU/3XIGn1A
yU0r4eyUFO/1CEx30Jln8mjQqP+g/EPLoLySErnQcgfAWFkANK7DF5SkcC268RoB91q002THRUgo
sHca5gYJ1CtR5UwKcqJumTmsnHEEDoDuY5mFxo+kvGOFe85HI3lwrI5iMNMdSeuWq2nChpBhFmCF
1/z7oXaMVar00WIk/U747qaqnHVR9GSGtBPJRN2MXn3ItXNQ4y0a++wUoHfGFpaRzFBbF7LZHotG
Eztigj6TCXNeMqDZLn161VSex6De+BMjkmVqtMuqH1MooFnnb8UA/rED6qgq3UvZevD7s3jTS5fb
MWwiVofOgdSgD9FYoDQqoB9kioEkiR4d4s9au72wbIcVKsIDFU8sKxamZmUkmncc68OokbZBaMZA
Uz0k+0elsi1lkS4Jl6Biy8jTacChmScVCFNhxJBgoqTpte7T7hh07jURxA3LlqmKNH3Gmp7/mzmq
fJ3FvRboB60If+D3RAgF18YTB4NcNgFOLJcupHgDvK/drLs0foeH4dyrDtEebY6ToqJ6lASeveK7
pfwVE00cNfInBbQW7K7DPQMbV3nCcIGgU6moBeRxsnWk8xSBLGjzgHufy5CWj69xX0XUluRNUBb6
MtHaJ1t1Ve60fcSNg5+8EdgVZBwqSqrSplBS6Qh0xVOZFnIrdWitccbl7dTJ1UqCxzqvfvafauhs
KvAbOzV6LDwDfaVTcW1osEeHzBWbgQFRm0PdPSzgCBvxCXnN0Wvb56oxogPEoXatj/Ems6XyPET9
Megba23idNzkCq41wq/keSJwCMPqVr4lMTr0I0rzDhCrRn7gwgza/kdm2bS6QCXnyk6a6cdY61TA
gG7edL6yGiFEZQLAeB1mp4I4hKgrdoVKhDMYruacXjRWn6uEgKY7P8N6nQa+ciayZwJ2UX1LfBet
C3aoijLWoqCPtkN+/1R1cjNY4E1Hfx9m4iPxCIIoyNtZSM93V1mlgWOWtbFuvC7aO7hTHTrDSon1
l4xVKj1RAraTUCWrTc19nWfjMn9z1N4ku4M0huGNIB8JU1v7acUGQ1enrLQYRkZdkgmRlImGKKNX
WZLUO1tCfWKFBcJhUWhTD0kbPqndQCu2xMFnKQ42lLqwqgLOdCYBWKS10PsRW1I8KUnTa+7TkDIf
Vs2VMYRoe4LqyRTVr4QErRXB5cbCiimwAMeDO4hajjV+cSl8xtzeTp78dLg3utzaW3ifN7ZkDIr8
wqFrc1eY3Y1T5A8VP8eF5wuWmCIvDgaezhtTzUml16EORChLk3RXdR2Yq2zUllbh8HVxD85D4KNe
4b90YP7XSueDCOyycm3RT4Jfx3Lr0Ys0mvCq+R5Nv2AjNrBAYKjy3HhcAfrQGNyxv8KoKGPjAba8
vcz68dlwinJZfiZGcQ0tmNkwVhgaLbx2ifNTFu/xVPiDYViHUbIiz/LqdDb1/vwCiLRH76iL9Fr0
2UeH6ylv0DrwT7wAOsJT5ND6NKBQqLbUUDYXDy2wy0WEHAPwjHtyG6onXtA9wQpZl05+tl9YgOjq
rvLdj1ajqsBCecivXWn9ImqSyTrxtl6/94h3d+xk14R+v4Cp8cvI1hGe0UWzNlBpLGoze4ta8weX
9DAIPtiK8pJ1aVStXUdARn10TKtKuBeNCENPge9WkS88/tRIJEfLfRG5hsEuk58pYhju7bf9mN9i
QWBA9Rh+jTzZEymqXaTDcnnS8CZduCFdONolVqXc+tObbFzyvxSLWwfGMUajYnxy/EPfFQEN5A6D
c0fXu8cweAiS5qUriNyLu/gwSeoGSpXoxtCIoLLZ00DcD+RtnE23flG9iugslhjA9L2NYiP2bOgN
sbKH2iVDMJ6mxGIqgnrXeT7T+NqiNMKnpFIvO1ZTLGlN2gglf+wJilHYB6NDru3UtcbSxakPpOSg
YrdMqF5lqVD9ug8D8YaseNyURkmyJcnRNsIYa1DrDUI0lp+U5SCCJvVWRbC7pxF0RO54ZrpKYGuM
x2FceySQkX2iwkdG2l0N/c2QGnemytyYvPV2X3rtrbS7F2guYWPHCxKJbMo8PTMgsKWbGn7SSEsF
5w5LKhEthQQrI1zIproladQHF7Mf12iBxnVoaHT6LKPbYPFi9oZZJ0cLDXYQFWoQOKjNFcASbs1s
i/rBrhCqvcQWzuVtXwXAHWTAjbYOApreXtwcYqN5VEP/wGRK3QCfSJY1YEGiu7BAdo6CjCGF2NQT
D9IN7RHhw8BgxO9p4NZwZDIoCDzJ9VWqIjWVXOFJQf/TD31n4cT6Y9sLOgcJRFVfBiv8XIwpfb+K
XD05BXpHfwFkXarSdC0lhjXhTkwEXFUsGlX617gesUcEF69l1O91ZSPc7D5S02pR2azxAQMFa812
fYJI1J+9lQuwJ/RIads7Oy6KHRmB3PIU/0xUdHBQGEiYZe/MAZvSJC5wMJGtNQH9q27Lp3RwwLQ3
D6PitCtkqj+j5zJr6LIabkexFpRZoLLmTpOfpk5zyCkiIqFC/YXQiT2Ra2tfRYShL+vigCzCfift
KxEqTLgqGviRv+uW90y/gFBpZXxtazdYO4ZNNEKxDVuCN/yQVE1NwLrprDuzb7ZGC3lOB/jC1dDD
z4NXYcdMB1vkcbQz5fuQfYoy+bDT/lHjpj6aXbJoyBlnfjGSc7yyS5sFbhtvmG5W27Srr6rPB11r
cbynB/REePSbNWbZwaizD9vuDgKOCbpigqhx6I68H94Nkv9HX+8oX8dUYaPymbIMq1wjeKrU/Cmx
nAclcRhCEnjdft/vncoImUOCSYipPC2QqgR7NVa4oVfuqkmD7CbXG74zbl++ZvxsXeeQJPYHmDGC
FBtyTMPa3WHeovRTU2E0McpO5f6Bzy3v07VqFaR59NwnEgtCSW+qu9FSabaOySYWCktLip2NC1K3
7HQuwdF+sGDZ4DN3YMogAySJO9pRglqb6OvPagmfPldqFm3xVpCIClXJWZg5REu1bBKqVv6eabO7
40N/7Qx+okoMWYvUQ9bsNOFljb8lQ6tg6O+Slv4hzojX7odPxSt/Ciq2i6pl5tsFqnaW0iIurP1A
1vda+swt86nm6gH/y6mMGTGMS5cgndy/o1B0Vvwk2w5FTa2Oxn/hU1TT23ZBDmespdHOUQMadJ6/
CVgkkXfJyb5NrktW9KvMiX5Bzlfpw+YA7AhTCNU8Pc0PzLvSE+xbQnsxxlFKQgTutFV9jJvwQw/p
34wVJHTLJ9imidpX3Qr2mh4bp8jTV3qkfXi6Bg/dz62F1XKi2dHyU8iyOSWAxfjFUkenT9aswcYg
vU70vf8aMVk+gQOgZe6/MZsBa43VLhDWm9oaC6ckHEGAAMorPABhcCnQpJ+jfiUnmBHQ6FMxtC+l
jWy2o77UDU+tk7U4XSTJwRBRar5wVj+3DejRqyzIk8iifGOm5M+nhns1O8E9Ry/1iRZFZrCDk9W2
yJskvZj6axkSdimTFaa4btW3NDHb3LlYHbGruMuRmlMCEIkd3eoB1enOipBjmWJcRy6Sh6qEya8k
z6iK4kOPZ31d2NAGaKLRlx4xWcHWpk5UeeMKrjtSUJ/ppJXeNSNcusQ23mVrUzGFd7xpZLyhR02B
vT+LSTY59Ax0WBaqyOkY5PnUupblkD08a9yKFv6YBDuU3Xpk9BvEogzKnvWcOESz1KZ6nxoqHXjm
WPuypvABoy22ckic9JOWmW6D5dMqnfJJsEP7HcdoV5+V/k5QL+58tVqF2fDuq9SRUhiVQmPu0pbZ
r3hQLvBZyUgPW8iTYFZpzNx2eQRK0yEeb6Tn2qLAhtBEnkEYocwf0tcqMYiLEP6mSNU73O8EJRhQ
mCql2yNLRzNMHB4rOGnukHO+xVEF7Vy/lplhLywMaRSmoVSNhemjC652tlp2z9bUyk+cgq5fgK8H
r9URD+A6GKCq9irhCmG09SITMFsaUqLKCJYXY/js1o2+kfl4zPoWQG3sN2sdsZYTb5ucMY3v76kr
B3XVIrLDkNj/JKsVhZWTvqKBM6b058emv2Qa9AjQntG2NVWVWVD+1jaDysJyeBtdMqZjfzDgJEC/
JLCyJBE40sl+72sKxktlWtYT+LhzOolFR4AFa3Jqdt541rmnqkQmLuDgWeC/oUP6SJ/jwtQ3UaM+
tYP7AXTUPGiGp68lgHiP96agycqwySyBbuzhkYbnWowvZjbRnnxHHjqpFDuRk7XddQ/mVEGO8hPB
5agsCIfc9g0jSDKRBPnXg1ow0FV0y3zKDA716dQ7Ci2MXlmkUeC1XuMgguk/ARIn2BEUiyV1/Jva
Y+3ZdNanBe5MSRtURlV6IuuRNZpFOkJ0MeMUBBtFoZWHCbHUmrva6/h+02FHJBbaramN/m/wmcux
8Wgv4f4Ml4rpvec0O41W3tPeRedkP4eJu00FiRG8Lyi36qZ0wLl4+WkMwFSpHRd7PzVQk+pFAU28
+De4y2M82tSDAhsVRw/+r2M9y2UeIdQn7UxSS1fU4IWs3JUlaSrZSvQTdvh95qa3ugs1x3P5Lo0o
OzgpBEziNJctXfVFDAqFmza+bb2/09W0OST5i5r06fL/rxD4V/+/ftEwpKYfNv/cfojLG0X2f590
yN+7/75Z/3PeDj7E6q15+9vGOm+iZrhrP6rh+lFjnvrnv/OHfp/5f3vwXz7mv/IwFB//8a+/BBs5
e/6q+dVUzIf/k1Z4TQOz+PhvXvIlFLbtfxiwjcDRaLqKHFvDZ/MlFKaY+w+bTjJKYdPQaFij+f2X
XNCk+Y9/dbR/aI7lmjhfAAlN7J0/lcKG+Q9PB7Pg8gIuwElE/Mc7v/3y7PGhfX0Sv7f/BivSZhzR
t7nPAu6hmcgouMeq2BRZbqAk/ouhi7KDYFWpOaskVsUudkMupnYsiTdVx+zYpmO6r6m0zbu+js4H
/vI0ZJq6qgkoBWhcuad0CKjSaoVzQ9qJuvvanI+YYcOSzjFV9+T1WcU6mWjB+UgEwOA0H+h7q+8Y
bznHJbFhz22SKQ/52mGNW2SYyjpzGBWJDMxVbChn8+Z8YN5nYF3dzdYQpU+gdZq+vRYRegjfFyhr
+XlcRRGRKESw0LyVtX1zNUbV2Rhg5lBhUbz2Sl+h3jo6d/SYKdxVhrO10rZBF5Oqj6ZWelCaOVr6
uXOXezcST/HtfH5nExJnYnGZD32d5MTpPg7CAcUzrwkTcWj7rjrVvoGpps3W1AyKnIZc4KJ4sVRU
WdM2erqNoujKyWmGxF1gPJS7xIFFaFeChTBhoN5Oo2eratyvm3NU0VjwOk/spQANVVHbv6McuCEc
T78Yo2SXbK1LH4vNfGw+qzD8cq8DFkRWx/lfr5SdWJt14qz6mLHTU58a1jlbS6FEPW/yf0Qs1xTD
bt5UyfpZNJn8fXIbDNdUBOXtfFALIGXa2aOcqv10GDbzXiV1iks1WC9edMKyH5OlrdjmDWVGEwSA
V27nze8HRxZrj+Dt8/eu1jT6Y95UJxWf2k1amPbF1x7GWO3u62GB/zO5t0Ug72WYxKsqle2WAnZ3
H2dNfI5RuIZdS4nZMdxXgxnmaT4362nMFdy21r1Vvg92T1KGJI80H6vfcYbz5vwwRxxSOG2bab34
LqeTodD99bz5FJZ7zdGx3bKABVpNnaZIe+gU336vQudYp9L+UXr4pRStq85tlihH10X2CTCGvOTY
2PYYcK6DZoXXodok/KCu3bRHltgZ1SyLVt/7NMu/r8zAOs27PEu3j2PWv8EhwTMmNbsDeVqhnnab
wt2banujYTrfaaVbAZlBJ2TKeHwSQRT/CvgJCuSwTLlM+fvZ977vZ9PRgKbOyg5aztOldyjD7IJE
rr6RUlLQ6Ubra99sSLVlWuCVcQhaBIh8Tk0vOIcZ056k1ijM5+HXrtaV6H2/t/88JZ5eoKEI2goH
Yd78jZYJQR5UXMxNP335URyTht05N/PB+XpokLtiQAvV47zZsqLceS7RLfMpwkzJ78FL1fYllFUl
BGjmpeVPp52cqa3zrlSQAGSsDnclkrBpzvQ20DbmPzhlwuWQss5QVoIzaxwVlCvgr1KpUJi1Tr0E
m3QohkK7aYw2e1C5CJZWH3S7eTMpsn4X0FZfJjWpMm4bfKJwNYhdWwJgaS5z8WfeMz+MCXoVrjOx
mg8gEYG6qtvl0kwQQcwPYx3qX8/mzUBipogrIuK+T/k+L3V7Y+tWpVwlAyIG1dUfUeeKm2mrlIXx
aNBamre6snF2AwwomIK9ubb5yIn+he5IqTq9QFC8NQHIILb05FVVIY2I0amvqAWPDU7ZZ1F7FK07
3UQS4gYX4AMo4zokIL1Ho82IUdSwK95Vpk3Mb1MahH80BzLpOOoPCTH3EaItLolk20iUF+ciCdpj
1D4aer1AHKsPRy9DgQES9Do/WFltL/GaUHxlnvq1D3r6MgI7A/fKIWzLc3czooMM24ucrtF5Sygp
2u9pXzFdyyAJ4GR27f2M9Iinq/rPY/P5snHqmz//zvya711/7jeqY9L02ml+f3FTlnuCWBnyJOFk
S6K57qGEp2fbIORYwH3fw+h3EC+WJdwasLLgEAaxbe2JpM+I+VqanntjaQJ4jgKD3EptiQfnj33z
Mwjg22rAA/+9Py1T6vt0BZZMOz592lqbauLMzBnk2oDImKy8P7bnZ7ab+sdE+3Db1LuJO7+7gRxL
pcPt6RyJniqyVqFYqVxza1AqhFyNt69jCN+VsKsfBoo6WwEHGtNR1j10FIdOuoecaj5aJUNxPxYP
8zGD4edWHZMLYajDj8SivFNXUh470cgfLB+mvUiuP8iThhFcxOHwlfg4//bmh/mn6PuxfrIqpud/
/CQrHenp4vs0O6WljMbmkDSTYKYohh9MtkAlu4l2jodgeHRwAomQ3lhPosLebGpzBQv5v5xmTadB
GraL5KINuHPJijlUMs6vpRKlr7Ee3BtO+NQlZXQaTCW+NhhUbtEFL5CqJ9d5V2fhXDUKDFfz5nwA
JOHkzCEz8Hvf/+sfyitBfHABH6GEuqh5LOUH9VoXeLwgbxUTIkq9FmFq3CjMPYSkBrmEFTNB4oZ0
PZ88TdyuqF13ERKRi10TatQKO4k/vzBLdlJTjC/qO9HF9T50+IdCK4bvhW78v26LuKUC4NZtCGkc
wbtWavdhNYa3lN5tvFeRj66vIiyt8D/qvMMT02WvKn3hZana4tbPdMSUQ3qhmUQdvS6YFcW5f+NN
DzFhe26ZPxmicIwlkxDzUBXQYab5iHnopgeVueAhpzG4+6IVELG87PRdVnjc9tyUdVYISeY0b8/P
5oeYcQdeZFwwrUBagxxKqYlKxdcZSkxPRlOT0AEbGco2Tw1Hr4/zM2169r0575tf69ZUVtE1QvMa
zBFksSAHnNXpx/SEBnr6Eajj15NpD4qY/E0imPRZYLbOuTV1Y5HE6bCnlMTFVZrOKcrUxwQGiljO
R+O6Gfaz33k+inPBasNL7mgWUqHckF9s0WKIgj0hYHffu77DjTONwldM1GQ/37wjcnRo6KRHqSkk
70phHjx9DwzZ3/lTMvz84P75bN6cI8hVcsA0nWvIiOzygq/+Ve9s/ZE6ZnWJhf06Q10AKGCecJMp
+Zh7Dy23H4Pu6hdqWF9bTT4wc4266F4N+2OC/0e9w6xmddfAC2/0wGzoh1F7Jz1neE2CFDOcq12Z
ETenLgCrji1keMV9tAq8PFp6btWtavgNYguL/pcaZcomsJX915XbJuNkcFf2M33OHjMiBkK3RS7z
xz0e4IUK3CN//R5wvgeWeQIwn/v301qLdtn8HmtLwp4hUHVdT+829oxyW1VUf9vQffPKoNwBns+Y
cZjGs+gsKkHtKDYzvsnJB5q6UZqeNdDczz3U0oCcuMkp8ICPiD6er927ojD3gzSRr9FLefX1tzFS
w58YCfWVijryCA4HHWrtYuHCMkHdLS+CXVfH8c4iR+WhVtrXRlJbM1o8VYarPvynE7S2fk1D074J
G89cBhN82pvsx305ojjJ3IB5Ijrm+dnIvnA+Op0nKI38nC4Jw9XSUxVSshl/XzyKm2kUgf7YtBK/
26MLTKDHqLduoaHkmMgyTqVVd12h33p2RTOdZi4Eoeg2tJOchlBl3c8PHcs9urHK7bzVGDpC3rqR
21AY/k7oRQF4EdTq96vmOcy0SHRC+ftViU6CTQnpg9wv3emuI5ApDCDisa4SZjiNrC8B9oTLjDIg
GaRaZzgBN0055tuv21OT2QAqqNQvdDuJjnNybj3JLpBEIteZfgdOQoAdkkZgoBPdqLeKB5/gI5Eo
lLMqvCEGRMgbqILpL+bQpFoMnlh1poc7SLOy20hH4GOrIr0poadPG0prCrxyIG4DguEwvSTDYb7M
ULPRLRud/jD/xuajSpQ1ZLSN0NJc4tMWutaFKwU97EqCxAXyO22P4LoWrDtR7iRpf1vJqtybrlS5
1avRfeTSLpo5PZ3/khQ6uMsI7T8N6/DQu4O5sOf5IHPZqM2tqzlBIxLpNctmRy/JPRl9bJ9c9qwM
K0pfclCszOuqd7VpaEqE5kNTFejGxGjtB+ABt3zF2bK0/fwdaicS6/fY8ZMlqQfjLdINbS8shaaJ
avYPQ2h/ouKKQbtV0fhEN0ocq5Ig6jKicD3WIAnk0E0x4iH6znkbosKKO9wZjQSyjHaIb2TmIfIq
tPDn6AcXMej2Y27X9W4k3JXOaxj+iAB8p0XoMXMoUPNPmKDQvmSmZnHbZEO1ItojXqzv5mMeZpLf
iELcxcWDdoik67zlFbRQD2DkIaib7tpHcLhmokNA3tyC7Lr06guLKrYVRXsTXts6MhGutxPIA1tU
fpkBifMzRW3HNZXsKbyIA0rilscvdiQlUfSgco2IxnuiPtDsCYRT16Hb+5tcC8MNmqvwFirk1k0s
815OMF18f58q5Wa+I3ZZvjVuDH8N0YAoLpohAh4jJCbEtbeeNLwL6RrPtpPcxH1HszHWqMQ72jNX
JspQJetJWGsh1Pc4f8IgWzGFj8/cIk+gQq37+fNRne55BCSCw4YPD8lWtrEAWq9t1d/7BFrDHc0X
6agbz7WRMOpXJuEPEayQ0fXA4deNth3iwnhGwfw5mDLb81MgAoSA2HWl8cuKq4gmFDNQfy01aJGV
Y1Oud9MWBSMEmCXiP9ZqBHPfmOWgHJWqVVY6MR6vZq8uuJKyX//pjNYQyipEz4XWr4MRQVI2zdTY
uYYIvbaRISn4hJZxK9uWcKDRan/p8o45ypqEOqQbYaMVl9gTza2b4AknP+M8b8lAbW7DrFZBgTfR
GgAbgqOSZKBzmABS8RCfrg2JQUDtO1Zk09kCo+8BJ4cNRQr/TNuKdVOV4mz5OhC8+en8MJPxirj1
FqpHXFc76XrnfYoVqJiD3QmAP7w0OqBgI7cBfmuxu69UXFupgeaRZPP4vcefANz4V+qr+tLpo+jG
wlFyxK7oQqaoYgLRBHCjSHkYcwaThdZtXC/lJpGk4mIalfsauaxtmqiJH1BOlWv4SdXFwpq9U4pE
3ftmXZ6VLvDXRCKtBwe1voK+/Tw/uEUnzih6gx5bRosiNKGZ8Zed/nS8oqS/se0azhidWkv+yEOM
Yi7Cb+iIcvgxH9J9XDpxC1irXxCqJn+oWff7pHlvYPZkXoKQq0W+/Zr71Dn5jTUem//j9rxMRJ5+
Z7Vuc9OP7lOpxN6NHbqEJ/DzLJz+SddG9TZRxbXCLf0EvTNCp0g2DOZk5QmfoI5pPSs2ceLUp7Cn
UWVGeCeGCf/1tSxOQuwoaJZu51XjfNQJbcKE50XzdFSj2IYWiLb8W07/pC6C4Ujggb5WiFJfjF0B
gmvaNz+Ufz6bNw0jKIgq+nOn4dwnqYLpmAnSVXUGAoWDIbiX1Ka+ns37vo/Oz2odF2Fmd2/lzkTf
djMXgObKUDAtpH/vnXegByL3RpUwEuDm3eIMbAkBxko4VdDWNWLBqSXb7hWiC/2FQYo92VkmV/yU
MOGlzCiI9qzWc8SESkLHRTeLizXfggxLPgYBSRBUAqy/nDu/VHVDdT4XJR05Bnbakk5VdEcAsd1R
8RXUNT1a3ayhE293wqOnP+2cD3+f6KU6Uc0oVFiw+EFE07VxzoMeO2duUMrOkN39vPW9H3vA7zMi
OwLi10m5bbxnvf2wLZ0bWyAQ/+u+2+wdZPBXcuryq+utSiMy7pDActlI0nyxkQvy3FuFG75L+nzc
BtXm+wWMuZegGPLzvKsph/gCBv1QF1ijpEo+bKsq0DC7TDxDk0V9M5AguXAr4vkQN57QgAEcCFWE
M9n0UZt4Pr8356ME0aItZ125zGdgvoc4JQMhuDItRZ7nh9ocdfKBcNihuS6vRAqtdS8wHuetNLHX
6t+2jOnfm4+VufN1pnBd7C01BvlE3OPJo6Yx1XTICcdbFnlUA/+o+nTBgONaJXFtJFJSg3a/9ODD
0zek1CCi+gHSsXrkSoFEVhC6t9Fz4uqAxdP8EODM6dX+b8LOa8ltnFujT8Qqgpm3rZzV2fYNy2HM
nDOf/ixCPpanZ2r+mhoUAVByd4sigb2/vT58piIF2twQXMzJP96iWpQHfLJa7sFyueg6qMbMJt57
sdNvzL4APFAmLNTT/lVrx+JoARrGQpZxv+ExBcN2OOHQ6UB3tg8grDOKXLpmQyVSfhZz02medaLa
UfKU0eujopK+KhTjsx7BF3DIinf+ys5JE2ic4tTK39GW+Fv4g8UqnLtV6rsL4F3hXs6OMAwrHW1N
kKTZUbUw6C5jiiq4n6QvYZv2z5aBZ5pmYRquB8GDGxvlMZgnLfEatqeWhUm2z7U0xtsP8sZoFdy9
S+/gdAIBet39qBXlVIvQfCoirVg6+EfB5+ezc0wjB2k/d81Gf0Ub9qsr5s/5Pjv9vStn5ckmFwWF
wJysOrhYarniL3rTaqpvmYczZcW3gKwvGXo0Qe0rxOvxS1IIqse6LjzqooufHcYli+4+nqtR/Dyf
H887Ra3ucbjVAiTVOjYzRZGbCDkwXVCn/lEJsdAaC8IgwnyDGwYwq4ufrLnnsM06YLCGe938Eh5k
xsa3a9Y482wkME8klRSt0fOL16zUxi9Vj464jKhMiyjewD2651YOSDiEN2aoTx6M03NYU9mKrvZJ
DkHTjlbomqBEyldgn002KBDnwX5J5tgweQS+1lpNvNDBunsekk2qEbVClpwjPIUgu5Ln8cEbt+kK
pqR8xcfxip/fa6LxoNrNsErwfluWeN0EC9kH5yiWmDDw/IBkzgO1Trk7u8/yDzAqbct1hTW1/APE
mUuxC0l3lPn8eaKJaLXhV2IrZydjjvzUpnmUs2gFD0qcWQhy/eD2IxK6Xg5hUIHCQfN4/83aghJI
XDYpy/09ARqEZCCkFzg0anWUJ9/G6vnsIT751c6JWDxJtplsRupJrhmk6cr05mUMzDPZ8IJiIwLY
drLbhsOvCcv1D0aWJ0ffiIZdO7kNxQ6OfQjZJS8G4obvBGHiFQ4w/dYAY/SO18mLqAP/0XdqyCk1
2gqrnckNPMjQ3qvkFzapUh0sA7d2Y27k0b2Rp0G0+XNCjt1PkbMfxmR31LUXb+TbJ/mgEBL6TayQ
ylVldNIxnHXvQju7zw6Gj/REM5yL4/ildVY7fYdUnithbhT4tbcj2WU79mtMd4M9Va/19jYeT6wU
TMgWFH6fUiAFp2JqqlNdYjv50Gntxqa+fC/H5Oy9kWMZNNEFRq8j0hFee3+De5dCnZwyqehF80CU
+DnPkVXh7aehFZc51nMtR5N1NMyRhUst7RoiVDOXsjbXwiv6g4ijq5fNL8qa6IselPneJJHYFSzg
e7Ic6yHFLAXXMAT7xEtqE2eLAt3L0U9D60LJioWnWhh+6wrncU61YtcEwATZ8ZJLhk2Fb+CkS7iJ
QqfUZTdNGWx10JJkHbtl628Sv2tXbk1xl4FM9NBpWPl0BUIbyCItdTkVCAXZD42ahHkHdVFhlqI6
WEAlWnpJbZROI/IoUH0Amz4iFOIOOaE1RLdyQh719UxSBcS8l+sbUYCAoPg1XcvVj9OwGmjr7v22
bvIpcOhr+FlVmKISc3r80TTXvU5F/r2e1OIzzINwJVIogbLbt9yJHeuTG9vdrldGyAXcDA+oG0tE
XfMhMIjZ4NyP115f+4+NlbrXBnMsGeX43VPnEMgYje5V9YNbQETOzT0ZLfl9pnxdP5/5+13+/rrU
nbgsba1fFRP2vs1gQHXAekw1nZDF5HwoB7N5puWbumy7NFncTxxwiOsopmX6fqKlF29gpqzNH+/l
WeLxliBNPRg6xTieG90ZcScgzmp1qnkbkxPGPMvfuTs5xic5ovs6Cj552M/VlQWJsId61R7TUls7
oW/9UPv+O9Xr9WsZDOUa1qJHpXnQnx0ov8s2QWKJNlXglO06eIkHAYmv0iCi7qZ1vOUGDdOfvA4o
Dhp5JBuoP+7eUzM9u03LPt7p3v5fZ+5vMVhC+/Wa+1sCAjuYbqxvgf2rR8lYxmkIiaA8HIxWPSL0
f890Y9zIU+r5PHkkG3mGPFd253O9dvh1LhQXNP9yIveC+EidYxmp2bHxi2s9gz4lylcOmW59vYN9
f59VsAPCfNNXEB9jk2ad7TlH5iQxu92ygX03d2VCTE5QXf0W2E26n1xL5evZU5B/i+CVZjbsJhkB
x03J26StWT7IIFJMqdilmcNJVCgCKlLyYSknCjBlSI8RAC/NeVCeI8/25tx+508r/JiCV0VR8ubF
zQeSmQ+F6mlrVetJOXouEZ4SW7dQKIdUhuzDvBpO3O6Gk2qM2cbNrfAhkvBpOUhUZDiZbvlm2ZR6
uhtFvKtz7kGbm8yHugySipyFPecnZCNn5DlW1pC5kIc468EXV/amojsbx/R/Om0ffccNcTDT74Vd
RcvRBLpplATgDMf76cyc3aRT2WRH2Grf2bvyaBiKbEswJyFy0xOtntd8XcGd2GlPckHozb2Mnpyr
JgIY81yqoSauFENdqR20wYc0Tl4yDcAz90zzIBt1KjyqIPTBZbNnYF+gdtVjPSrmus97wc5rXrQo
FSIJSi4AMKSsw3Lx6hbm116qLbRm47dB/EWzimJpYGy9h1GWUOsrKCLD60O6figUQq/NHFdnOSab
1CsoiQ0CPOrn82QzsNjSlTC/ztI7ymsOAc4Gm8zAIGzQK+KjhvFYqQIn1XH8VAfBdBwd3Gtgay0s
W+leAI2rjygmz3K9rhHF3yNe6hZyrU8yFnKgjsOEYtX5O/YAA5ZS/UIovmnMXpbFSoafKz+qj66B
+GSO2d2sn1qY90pKkL7W241QPR7sJcCAFQYY9ZNrG+++04bHW5Y8xJaxjsa93FDJIavHr6oKw+yi
Daga/Qikql2+ybieparosspWeWoyX8F3dV40UFvl7/VQ8JnpIctmPUi5784fWjrW1qFqYne2Z5oo
zCZaxT7Vt/buXAojj2QzEtbNqPFi5t58OKfSOmXd+sFVHygTvZ384ZR/fa/7OZaJp6FnAS3Il+QH
zWUzxB3oO6072KXC/r3Wmu7Qzo2cEZNe4U1i7LDLYt8vx+Rsz4rzwSJ2vWI5krO5znjmR42zIqpG
d27kxG127g5Dle1rz8K7kxfcxk0vp1aznRGEUF/NTsVdBGOgRWePwwHRL1vGeUI2pIOpMCv+fzaj
dEAD5Xut8Yp/rEb81fVkiDaCstRoYSTTW4pajfCW5j3KUxa/ZrTYPmiW/iZnlNx8wsoVHlGIodOc
KPN4eiPc0JWt6A31HdjJv49nFqHxqPtsFBv543V+pe4KBQDN/BPfflh5KH8NOZsxe/sd1TEyYJFV
gpSxbwRiqQ2CnwHqxIYAG7kI2W18kwuQCcMeuOyxRF1Pv8fkBDzmU+SXGCX9HndLR6UiF+LPhM/C
2sBeGdd17wBcD1IT7nneQfblkWzMwmX5ggUyEsGTryQnNSAOEkTNiNcFjTwiXt/ui8LFgqvmGS7H
ZOPmLlw0bBHI1+vjWa2mwx860n/RZooZL1v8Kc00AYFpqmOqmmVpsL0+QFwjqBN9RB4NxxQtOdiT
GlAX2mMM0kFlVANfzFVhBTTI3sPOOAiOvSfMx9HDpGM9aeZnRPHfJLk6LyGLe5r7PRwwlavKEUU/
klBuleMLig3iTBqxyspQR9BSXAt4k0zEbJ3yYgHMXoAhBogxZ+li141xZ+mBcekGz+ukIqA/FCbi
h4ISYB0TmVhRqKHWq6+RSRGLPXnjU5w0Yu021DuZQ5Su0HkNv4wupa1O1kz5gSD4EizPr4nej168
huKMtQmlft0b5kvR59p+mAn6Wgqr3CJNta3H7Os0+rhQmuZTAL7oSFgI8wA/Z/Ndtu9caeXjgLvN
fXFRpCDawZnDzJkXLPVg7THm+dnnqXkdMQcny81RpuILOs5H/Tx2O3INNOniL2v0THvpe3ZzqKZi
a86bbMexBNXRHvsYyDT8AEStpNtR/Pdu4lJ3ep8tZpSj7LK91l7la6dpRADvUIk/xuW33nLar5lR
fyOC1H7tGZEH8wjWpeUJ1UVB3s76kQg1OvpB2z37Buwnf6oxXUNCDGRsOLrFMHL3D5icx//7Op31
0P+4TOFtEV5F32yY1gdGPpW1sZeWiljcrrySUoNqlalPkN7ryzRlYFGtvtv3eY2U0hUE3oZAe0yB
gy2UwQk+FUL9RqCw/asv24d8dL79dkRKbSU7i9kWKaripWs3RzMibtOGsbu024kaf5lzhzSHqfdU
YBkhpkPn8lai684jhUCfiAr2QCIiomqmM+19U7PWgdXpz24JbMYv4/YvtYEE6Mf/4+urz7/23769
/ClsASqLPbSwhP5BWJ0NU8Evn6LuE86S4nREhBiuOpSkcvnqInvXBPhfv8IdQODjjuNkcGEzmhoP
3B6/Fm5Kzm8ek03A6vaSRUZNWXKgLu8TQ2BXu7ozeCq0ipbvwWAOV4FR8mXUue6HoF6xDSR0YTjG
YsRfbKFEVnrOjM5FR8OR0ru/jrI6Sdf/fW2Y/7iFwRsybETstgoJzRUfrGO6EJ6lqecYq+q9x9Jk
AIAGNgH/k44osFOkOxPaCsodTXtN+HE+zvrU9C2SyXlFIubtCN56j305qOsxSIOl7Mqm9qNmgcB9
3KBZ8R7lWJr7T9Tud0dnUstFrynKCrvEDZmDEHiJCZWy9SmRL/LwhYK2zwR9u2+UulHrniXZU9u7
JRxDvEQ618kvxP5eLH1EHl7l1lauZWVIXHblYvY+K4Ob9y4/Qvg/rXlnx8W/XVwmlwoqDN2yXCTY
9oe/K5tBJ8kobF9M1QjiI9YuGAdoF78wxYViHQ2zCbfe3CeaNFCRfLjQlZP+HIdK/Swb9hoYw46o
xBDkN89BjMII2ZSNHrxUC8Sqxlp3Cu9C5WJ3MBLjG/m3BtLTou805az5MC+ayna3doaVQadmu8Jw
ZxUyTd40r23Tqyeiot5zpPrtqmqDcK7Ud09+b//U0gZHbS+LHoMB93r+Hw9joqKfonhvQ5jAvlqO
rqAkSof33jF+jIriUVKJ/Wzb1dOOarWvjWYYl3qMzIs8ssiEPrCUFCdKIMOD0SjDKu6r7rMm8lUQ
4WdF+KZDSFWBI22d8xBAK0taSAN6Y3tfghjAiDB85Zr5Tnnqgghp6jyRGeF7F9jJs2Wq/YHvOyo9
v/G+oK84sLtOkecMn5syo8aIKMvW1vL6CAIYPlRvxSeYcvWmKCzvBNPZWmcZFT4w74Kj2gblhh0x
hjWZ6+P8U4BXAa29k93aDfj9tOrSzZOKQBJrRG9Z3TvXB6VxL1JLYkWld7Eq5dYjpzNSXokUA8o3
GR2EiWPu9gt/aJVNRWY4aq78jZpro+hipVhUlenGIEhTxBTRtXrC6gybBxbw+bNsnI7FU2jl6t51
kuLZdpUG0ErWPgR6g4epUcU77KFryi0Nc++U5bpPRQ/QvQuB5iRZv7BjgksOLkU/BF92r1GdT7BZ
UwowoUiOrv0sNOM5joz4kj5nYlLOagL1Y747sLRRzlEXvRVhRC/zbnOpbnwu+VabchPrum63s0x2
97JrTlRDrUQvXnvXDz5RG1Dik50WF03Jwp3VO9M2Jzh0UXpuH3qgo6Iy8nx3M7JHK90Y6dkCO6Vu
gBLEbXpuqHw/VRH1Ihbk9Cu0piA17WsiQvuKv4V9nabuGXesGU3jHWVoK/OjH5EbZzvf7Q8y83fP
95k2hNnW9nBtFylGzME4bbQCyCeoxGTnsjU8iWr0AdI52RPVvAjKLcV4B7jvP1iDEfwYfWNlI9j6
/t/3aSqR/nFDmU11DaFj9UOUz/xwQ8E9Jm57dQTGgrP8whe6eEgDmAkPNWVxZ9moVW3sDUXflvMQ
t/HgQCQF9lnh5m9lWiyzKmueofMqrwhZfLIdK2UaDZ5Y02PEtuUTpu/VVk9TvEpk1+LuYbpz5LRY
jrCbt0qD+s1uwxdHTZUromL3GWu3tR0k8TPupCejDv19P2DslraddQ4tK1jBbBAvkec9oOgHRJnq
9Wck9j8aVU2++8KB7ZJTL9tAHUB8rhNDKT5TdevOUBRt51NCAZIoKmIQb8pnnr4eyprO3zgNyg/C
ht4ZKtx4JvJct2pFxuUWptYcVOJIFG6DDbbOoePZWyKxcBgrBxL3oHfuKoYueLk3Q0EACu9FvkFD
ckJ0vKkKVPEKTofHJk3GtTu26eOkg3pnxUpJ42CPSyMo09O9cd0pPSGcUsQB4x3t2xjCXYxsBWCK
ZcYUGpt+sMbxNjzIBvYhQrRKYcNbqNYRcuWvRnYxyEbQbcwq0zA11kqj86fUA2fhePiZ9E4pXorE
g3ukmMrSbcnZeLZxJY1XbPusbcBoOMv/vhA18Y/VpKXqwnBZOhm6Jlztw2qy61yzt7ARXnxKhjE4
TUXfvRtoPtK0aV/rWMkBHRXvcjhN8beu3PE6hCAd5Hobo0J3K7uOVvI4ibEQNHz7mOaD91fjxbtG
JGCJJmOi8KAer/3ExTShXtzh4mBcNNPCaGxSrFU2Fe4yThVHrMmPFDtq57bCx6uh01VrE4TZeJT6
GynZEQhDKFVw3LWU8XA7ITFgQoTw4w2qSFDweR3loC4KdmosmPR1Vig+7C7NP3hZHhymQU8t0G8N
n6BCBiLS48+tiMbvfNMo4+3Vn02tLAgoulzAz3FXI8RvDABFkc+dwYDinbGGnEmLIDvb5FhwF6Fy
29WfqHdaRbVrX249X1G3sUrJad4XxlNZ69VaKDkGYpic6U33qxmq2NwldbYdDAG8r2u3fh0BLmSV
u7IbtdtUHtQSimB4CIWBunHVCCfduQtTdWUFlvGSBHisRp39mtWAc60IUwBp9hWg/6WMT1gnlcU3
VRrzytVOyUUUhAqvOaU/D7hNq5/HIODO0GvRQU1BRoIn1pbNVCzrSgl/6BH4iGGgysSM6n7bbaVy
gHtNzG//qs+5Z6tZCvDpr9xOsJ+0NXag6Mn3uo+/aGxP/ldTexGe0X5LyvoEPOMEC39PJQiQnlpg
Y8ttZqdXqfFY5LN1ez7GT/EkrrZXRQdzbuSRbHyY28AfopXqqYxrSI5Zcz+lBUQCivXsR3uslx8i
EHz7uwV4D/a1TXnA5K489E1cHmRXHrm+/aUs4+rd9Le6qvh/QS/da8R83LFQL4qC4K7KNfHA6oqH
tl3ua78tD5PLm5RuUeB77Yb1EtGb8tCOJm6GFLbVIHt9Bm1qICrcEcqkFxtv4PdZIadWH8xczWAL
9NHGTjqWUre202LswCrrEquav7M0LbwEpkfNTNsBbSIHD9+VjxupVb4tmgkK7dj/MAsc4kwnKN5y
ROUgOA8W5SMHJ0/0RYCxxhkht3aMBaLh/+FRqP3d/AZsFgF7U59teVQD60r3w84r7ALhBxFaSMdX
/goUPtt+xvzAyhyXedSABJjHANSRmZcAIENTUVKNZ+qwgmNh6+bGUSvQJ7mOL3UzlivYmwRGozbe
urNFam7r/+vGx/3i4xPYEipePbgDOZpu/+MJTI1rStybalOtBm5pGt1TYU/jXq7hHa/VLmkZdJfu
uxwgVw2i3K+uhTs5z8N07RPXIjZNJ+Qhskghqu4sZCHPSV2FO4eM0kLOdjxQn9z+ncQGD3sndiA8
YGS6dw3Nv0wUox2LYDjblCsc0yZUvAfDUwLMSj53zhRuI6oYXrKg8XCqDkmB6krwNMQlr4+xNnso
7PYtUXq4SwA46gAAYppYr2g27U8tfggLFCrjo67k7hqqLDVkDonNV8U1vg5zjYzvUYIa7jCUiZ70
Ej4pMemWxZxTP6Hp/DZiMH6wsGkWNZEngtQ4ylqxhm9KWyCB9Cju1Sr1LIdkoxXZXvHrauuVbcbu
m0/90GYj7i5IEgH5d+QDzXr4lk2gNWSuMe35W/lq6y7kSq4bpnBXESZc3JbaKiH5ljQMtAU4UWhg
KKts+9epb98hOljQupXniVK0Nx1bFnJQot2zlSFR2viwTQO3CbZdlQxQ48h8XNoi3ieFGa7++wmq
zw6cf9saWq4gd4PVFJ+Zan3cGoY1ca3IhMvpl/gWlGkVXmSDzWF4cS1MjwLLAzEAI/4ix0aqz9qg
0x64SXOrI3PgHG+HHtfdlkrfRzkGI9c5pp5AV+Qipd3xCO+eqWSMll2tmMfed40LRA4q29op+iLS
c6TE2t4xGm0/wROCyjT3NdI8+//+lcU/wwxzoAVgHrZa+F65H0NQVIz1vl3Bb2bDXmLuo0Lmwm7I
OXiQJG5NUdk+mThzXHpc3Cv8C+ytb3fhp7izTmPQh6eJa3iZkd+dRe8kAjw9axcGQamFoLTrkvjk
hpTIjPCu48aybOOm2oejdmlAx8OeH90y/1qow7jqI9fZuZ1TPcdgq9mi19PWj4Wg7ldY6zppw5Vn
T+Y6GShRSEWNgH8MLQTuCbKmUUuvAZSsaz1hUGy19cISxZfCQrk7mXr1VLcKXhK/j/qsbHdjbP6A
AamcyhJMSjkWAz7hI6Yps9SfLeTwhlthtWRhG55uhY6kLZa9hhVdA5yVH91wybUNOdvBZfWT7aqK
FVbsP5tarTxNfvUlM0scSTVDedLsodqzUGfrJLtzk1f9i/B3SuWjFCpLYye3bDx0LrjCDnuUZdYx
K9DqPky5sg898F1q0eJFkc1oxTkv28W5cuonCL1diV+1PTuOWon5rnTNm2phYDKU+AXcc8kfUsva
ECKIBHtTjr37FXHHNQ60+GcOJL6IZ/1oEOwNP8BppuazCCiBeMhDoR96W9evStBDf2y4n2VCHVnl
mTwDZ419H2LdVfqBv5Lqig+KCzkLQlVD0lVRhmR1trK3bZhDD3FWo5btsCtro6Q+KUFXn+SRbBx8
VsJqaA738Rr3NaDhJfjbeKAwu07bSzBQx6ZmRb6l5g3vKsGD57+/N+4/bhW2oaG+JH1AJNgynXn+
D/YDpR2OMULOX1R5JLCzyqO/JNxhkOiHGQIhsQ+yW4xsTWZwlG5BwIqCYroMXjKyAIN10w32JzUi
kBgVtrKWXVvXLh0m2U8idrtLHMUJfGQlOIe6+ZMVvHYJVerqGkVxNrY6GdaD7aXs6j1npei9/940
LOmtcooeSYRa67EqwVkjftgXLaFdDO26s6ZXj7aZ6jvZk+OIcMmEpTqZ6TnZ5k7IxqKq8pZ3Gfld
Sy5i5N0NlhdY0Ns4ck6hdgICczL0vFmVWmduwsYNekyefHNjFuJToGI3K6jRPCWV952Sl55gKl9r
7GC+J26C0/OYixfKLpxFg5pxKyenzoCk2IxgjA+hmzn7wVfsPRU0uN3JPnE3fNrs7LPsUTcOec3S
+drP2h5fioqstq/Wo1arqK4obIumfvxiZ8mnVoXq9j+uiY/LEGrkuIkaOp8PiSfzY9iakMkItwrz
DDNCG+SJ1FuATfEwkfDzJ8MXICJDZZd6VXye5qFeuOlBabNVP6KlmEV2+aQS5s5bvEQrLUg3icnG
uYGOum8c2EwsAB+BflTPNQUyK9S54Vqdu3oSqUc3rZ4GZ493W3XKhixVH0ZbD87q3NQ5JQUpu8MN
axGCuZlhETJx3OvY5J/SpLX3sqcikb/Wo1EsgkmNNkbN49zGVmF1L5mh6N7dEq17k6U0YT67zsN/
O7Rlj1Hs2Hc3WW1pwZS0qHG9yWonJ390qD5+tGzr6k8VBrWyjsTHSWbnhU5/DA01eE76/Aua/eLW
E4A3Ke+hFkNOEvgwd7YrrJ1eDrsKD+gX2SRs2DMER6X/XoskWHvFiJCnHEuKvIFrBTqbhTkuQABk
OCtmJijNJTs9OFUMrwkKVtqWTzA8Vr0saYWmGvyPdYV0ef9zXTFfGNZsXkk2418iRD6ZmZZtBqIx
NwEPmmPj7A2wYdoaE2oqG+pcdHsengvDN6a/HBF9yzO3eKtagSRUUAGEYMk6DGYerLumDF4J9R6p
HtpNQhTveeVaODvE4lGplXqdBA4YLCOylqVSPOFJJd6cWgA1i/Jnds72S23lD8JW1LfBq8JjnLb2
FRi6f8ZI6HyriVV6lsHZmKnbXs+DZzsNxbrSxE8MpXB+SnLlbRoi7OdNQM59I5Q3ij5OkwZO1J2C
/lBEUfBEpDqgTEhMX1OVx5XSx69mn1evQ/FXTjTtEyAEgjRT8yz45ZcRuOtNNQcr7135IJTdtmq9
DVWgATCh39ak19sH8CfCx/54E7cNh49DmDyqHORdH7+w4SA02M0uZBE/banJnfDKyIpXh2TsxfMB
pRVW/spCLnkKEObIXpJb+ktpL2XHnc/OCVmN3IieSaRsfbM6517XrH0T0Jo8yo3B2KZhteudeDz0
g54j+wzb8ZAY/QQH1yNKF/eHVkVdIlcvCiqLqy1AlWo4giAV7JcFy2xy6MW3Lk/HxTjy3MkyiCuo
sOzTvTrCdmJ7T3Rpc6+a8CyQH+z044Vils7KdtC2h4Zo3zHXXALqLw6118NPk3tWV0NPoplTvEGM
bp+o1rRP5dwYCcn6sgGOHE5LOGD1y2T37gvaTW7qAZID7Ixfmq6gPmBmV+Tml//+pD7mbMBAOaoD
7on/bNBoHyJbpk2c02liLjBXyeOvt1IwUMNZ/PVWGP7f/5xmAi39+14A7RdBNL6zrmmZri4+RnXz
vhMiHIqfxpiY+CY9Ex1RvrfeGC5UnGKuqm5Gew+p75qqjOTNsccXeQbB3FeyIP5bD0cWRBa6wwIc
IJ7D40ke6SnsYbXLeDZkrbHrLPyn3SCFJgo2eIzT5u0+jtJg/Lfx2sbU2yNlDY8PT4GA2NbOmWLx
wrq9W3uTWq0E98wXU5kdnk2fFdDc1dn8XNJMOwzAAg5mguQudUdlb40lKy9Wjii856YWxoAfZ7OW
vRsjVjOglt5PkTPyxX9My8F/O8eQ/4CPTDrQKvS30Ncpt4Mph0mUuRR5X75js/0uBRdAQxZ1M3nf
yP+4QOS85mkKi3xTuTxMIOZYFAtPsGLtZl1T54mrmAgugY8s7KG3A8h2YT9AvCJ6HM2Nx9r1UvuZ
uvZsTBbl2O3sDNO84xj7azl2P1m+IZKyQ9gl/uF2rny/TmdpGruNQVSQd87TlJwPNf7dxkC/ziLT
pi//PZdVT55l9Wtggdwtkmg6Y6SmnytEJ4u0MKnsSqdX+K7Os6bkxb7L/GYV2Vn/te3flETzvwyp
0Na1zop7NlZ4Q7a30zHRPQW6h2oO+9BV7ZsFVB5zvLS4NC3gng7f4+abqwTWV3xVm2U+pekJmFN/
0s2ShZEw8m+Rh/Db7b+X2gBOtQmoLavUkQj8hLlPPTYkTvRX1mz9+d6U8RSeVXd5H3F+n9DUZGEM
li54/PAiLBqHP145RthfTV6kEvn820SktvwLRB99rUsP9zeWpyXhpO2NPPo4Lk8L9ahYVQP8YtmV
P0mTzq4VyL53URx6C02o6sHS/PpVN6iNCxTjs7Cndk3uQ9l4pVZ/thzMKLZhOnTfI0x7FqFh2mci
Od5hqNpolYD+/JJ4AI7nMzTFm+tbF9MYv6SZKF+DzLHxOnHCLaYl3gtWcW8WS/FvPfUcD+VUR89G
U+a7eLTNteOp+bubJAcs291v7KfUB8cDSYvJ+3AplPZoVVH3rgZFvtaMuNiDpHCu4QiGN8Jn8Hs3
6UuHsMNndlNwbLsKmz/VcM5xj/uLPCOqt1HpTN+CFu+tkvK/k6o5wUkv8O0xSk98tfW/0NX33+VF
AqB0vIAyLee1RL8aojH6XOa4Hs1n2NTWA1Eop0f4VebK1/TVpDT5yQjjX01DzmbTD+23+3jNcmSg
xvL/T2mN8XNpd85GdfQ/X3rvWrDIt3Z5SSFWLJpcCfcyIZEF/YWl8PhYsNV+sTL8f+b0hWe57sFN
IOeysOre9aoFBZ0V6UbOEtptH7pKw19QzmpvzpjEb5lHPl/V26/yJIoe9a3CDnQpuwkS/gV00Ghv
gpmmblQb8SAusB4xwqDArM7JD7J/b7SIOBa1fKBU7yfGPtIr2S8cPkAe07zHH41olE1sTOjhYuOs
DGa7zCvWS1hoGuembC17+TaqsX7W5gF5EhumbhV1prmw/Tp9QG0A0cdXxxWPxmory2tLRdsZOqWb
pmdHF0GJEfoL9ZPl434dFi42DxrYnT6Op0vr1/pmlrYdUlBmB+4z5cZFAnq1zY5adLc1Xn1qPR7a
VMUUm+hS4RKKptDtmHZddRYAnBbKVNtHtdLsIzxzJJedEfsLP8b/74/B+0nafGYRlfEujdKjHEcj
mePw4GOrTN732Z08q19WU2rszUhF3hoPp9Zqh1M0TT8jEZMkNcpulY96v09bhFAa9sJclHaAZgsS
fRqztEz1kGeWgaGGYxuUl7Cc9T31SxkByars7YQh6AIDP/eFMHx5xEIjfQAX6byEZd9eKX/a49Lp
vsihDPcr3ZlexHw6z95jh8HD5XZ2h9JhmgL3ILueAsNbNFG/lecqZPLXSRrxHZlf6tpk86kFnRby
ZJM8yLFqfYwr539qnCj3p553Kyfl6ye8Oqc8vf0Ug1aeVa0Zb/+wkxBY9spCX2mszQ+T0RCYzo+B
NRJPmjtxY2EYnVjFTnY1rK23jZFxq51n+2nsnvrwO1ZnzrMcqQpIe4ZTeXt/HsM5od84eZzBa9SV
E95h3z2sn1je6v4xmcBLmH2MHrnpqK9u67ey1sq/SKBvUEDoX2IiiAu2aBO3r0jdAZWcNvihD08B
XzOcbLrph9XBFeA17FAonEQh81xXs1BqnJp9n/GVIDlbLCHg1p+9PKf05aRYun6I8XLBxkuJKctB
/Hv+5mJgck4nExr0PCgb2SWk1bj1MQSITn7x7JAX+1mZ/8fXeS25jWzp+okQAZcwt/SeRZbXDUJq
SfDe4+nPh6R2V++emXODQBoki0UAmbnWbwjCIksQLtDFAKBoIqSv+d1pqDrxw/cMfwGpefoYcLVb
GhmCs5ZV1YjF9tkNnXlQsiK+2lXg380KFyhdpB9MqHDN0H1edmWWfcQ20Vr4zHhHhnX6QRRllZhF
8gqVSVx6MwJbPV81jCHmP2mJZ+Z8FRTGdyJlgqCaYXPnpifZKwS/urNEHhEs4aKuJfSrNImC3kPM
Sy/7z8WKexQ8uUvZy8wRnBu7Uds/hiZe4w8l2ngKj7vimL9lNS4R+qZ0EhIFBJ13dV22K49NLQpW
bvo0+kmFbexsXJsXzXc7Gi9jHsavPdibvWexQ2gNq/6OuEZYhea33sy6Dbgii/RFUb51ub6X17Ut
G+pe6doTWl/ZDYmPWTeqrr+XpEUXiqOaTwW0bpKpLFfkiJ1rHaOel07fxglJFQ2dirxHcjh0Zxtc
LES60jV2GhoUL71iJdu40g3EypPhxWtFdFKEOosu04rPaX9H3nVBPiBq8SxJzq7ojIvf3vG1j65B
zq65V9HSLMgRLPu0qt+CDPlINyV/PcbjKy4Xya9Rx+yh4lsuPCYAQfTCwDZ0NRqthwH0Sc2q8B4Z
lgdmP6g3YkKvX7Ylcx0472XrAheUVQPOp1sN+hnecDQiwK+vYhQUlvHAf8NsB/9T4XZ7nH3VBfZ/
6mQrZnf/7Cdbs7nuX/3keP8a5X/r17OZOgpEOZY5/q54VINLGUaN1KcGNm0hcPk+5Gpwjr0WvYOY
d8BVNufVxiAXffmqkWdFXDxXbRUcZKmRY9RBCU65xKnmUUZePbni992vgd3hMjZ/muwuG4LSBufR
Jz9l1eNjSUQn7Iuq5T/q5ClSj8ji87xwv//5w2S9WvM61/I02smGR9+5i4vY3irSaqAH8gs9vsvf
3/xrGIUUz6LTzH6r9/ZbP+ndjxZRB6JrrnVrkxEVcD8Z17WBW4Bm/pQdKlALK72rnRPvmfiqk29c
BiLrfhT5sLPdQX2vLVRF3aARuwnt1Jd5aNVHGN7DnODguj4i9jcZxpIH32gbBE26aU1sMHzOFdW+
W492fw6EfbXL7vJ6cZV9/3W9LMrr3WeEAUGtGSYx2K+x/1wr+8kB/jX2n8/uZmQDM2u586tQ3ASA
pWNcN2+y5PRC3FTE/3fBgJOlrHORXr15flWvcRf317IoD2YU5ETFA3ObmDxSyyKovzso5h/Rog9x
7MjVVdH5+lkeRq111/rgioUs6pVnzIQN9U9zjEEPmv++vxli30OOipQ3ZItybbmV+O4QYK4z0pvD
7CBSVsWRJ7G5wb2qHg1VY34CWBfP7LLfixHnZCdwL42JLwGLjkepqLA5b9ravaTCIXuZIfYou8kD
3tQuumvheKh0BRo4pccY8wWe230jxIQ67fBGjIq5J8JirjXKJFiwIl4bYe/+juNsF1uN/qu27KPm
Rv3POq2f0H8s/zKK6bUcyuRHKsbvIVPs99ZEsSdKeu9ThF6OPyjp397PEEQfcuu90lEH8IpCvFVI
yiyTqlmGSKQCKWXCROOknE7EcfrX0Ahw03Mt7egodv/qT6O3IN4qED+ntdSGajlMprdXMFR8VYUh
2Aq68V62MstiqFoU9U621lkrVsAUtW2H3++ib+dg8NRiBqoXiXW2tBILzFqL1+pcDF0b+TKA9+Y5
fnSQvR4XJKZS7xM/+IWdVYao4bcscZCv7Xp7mw2V94GZN1BS3/1mNI63RrgCRLMbqW8hEp78XO63
IG/ArgMnPkxtVL+INHuqMtf9Fg8IuNe8n05e0eT30YeFN/c3Ud9ZmmUY8vWicWlivDJLg0wbbOCw
E0375CrPygmDEuLC0epfDWwnxdavPARd/vsKY0jKY63rB7w+NSJzc6s8ZLhu1JAaAkyp9tDi4D0L
MjP6rCbbIHx7Qs812Ay1VSz+USk7yebewikQThovZV7HWUKOryhY9/7rXZcYU4XBV11cXKOJt3Fg
OrtQzadnw8l+FexKf6iGAghMYS51jGJXZI62DdApezU0926ZjvsDdHCy8FHTuYPvJX/luP3eaqPi
Kg8sgtDOqlt/N7Xa4K/rCSkonZXyGk1v7d5WFrk/FTsFtKlfmPmcF7ffKeivvcQAxDa57f5slbY6
ycPQIwQtlZ+hfGEyxT5lKRuUfF6Zypavjl/XhQ6+j0Mx6DjDMcJXw1fRsVJr/4gA9pl+80s/XQrE
4F6THrUQJ3XEa6KjDuR4GUbH3VQtAz1rX32jb8h3B8Vra7TIuoouek38AsfAySOqGWJi5Obhpw57
dNVlATxlyDhIjyuYfiyJkRYHO1LHP6f/LqusJTb+EBLewebFX0ipZn+ChJZPUcGiESHmL4HmryIc
5mplGE24nPDPObSouh0stfxzFmQjjgnD3PLVLM9kXVP6467oDnYzCeZ74a/ZugyXDGcXfd7FDBe3
ac9wu6uD6tfDZSC0xHYuMyBv62sdxb5gIay//JaldB01NyP0eOCC+ZGvbfUVD65iVZmF99RkYtyo
nbBPZlZ1+8jpeajdWDmpLv56aE+FN6Ots9XgF+KV/Q5oFtMJvyuB8QTwvFijBYE8N1Yxd9cHTUMM
8qT3dY6C2zhdelVhUqYkD4GZoJ0+p9K6gTwlxhou+XbsgveyWQ5SMlF7jn6TNWmFjAsIdh6u+QNk
ndd12K6H/G0xKdUbhGHftLSLHTku0DpvXhTqWBdzSCwCwgvk4+e8p7vKLSvD+jhycMCxMmRhBxfG
R+mCf2DfvXTKjj23FY1/WkZc+tZOFcVL2fsfF+p4X2xMg73NV285mOxoZ2i2e12YA0bjA74+apg/
dEAEbWf55l9qrPrnUjH2OlY724I1TAJ3QSwJRHrXRrHyO6L29bFuo79UIy3uujy0Gr6t/qivZQ/Z
gDjrsxHYw0lWIQWB5naALlwa9eevw2C7v7kX4MGmojvXTeqPC5E2f7qo4dQwwandpgiQxrXb1CLk
jxES6g+AD5XxkPil8QTL0HgSZT+zvQHMyaJsQIX9yVGmZyYcfXoTmXiJwtJDvQyhPQwzJ+iRhFpX
MUYOR3aZqLEGaYOxI3wtq0uSmzc51vOAf9+yCkpy4E5uP/tWqR/8PMOtdm6Vh0b56buQd//UQJRW
ylBHwJz+eKWIfRwAj3S6pq6WFqJysfYsx+omfMzJFpGanMdCLdTd5TWxzMeViBqRe6q2cazbBwRS
/+SlZXJaHuISc8XFV/kffZTkF7Se8Ax/kvUt9NZdWxTDp15uh6ItvzUhTKw6NbJtODjlt647B2Ge
fSJZh1OejUiVdBBTIZi6Vtq8I3bY7mMSb7wmudosAGgkqvo6jCV8rVIYEAypD2xAj12sPKeRbx2d
ogpWyaz3M6qg8oYWB21FaQMWz3aORVgcwiXrWQifjHyIl26PjgeiZmINm9Ta1qoefqRBCZkicJ9y
7LGe3R4M2Vxd2yLfd7h2rGSR9EyOkqzrkNuitcmILpf2m4ByhsFciRbdXM2SRKyZgSHOkxg8it7w
roWZFfshrH7DuFausipphnprNi00y06JLhPT9eOA1ki8N2Ln+ateaZGVWDhK451G48dX18pAc/qr
aGIxCUssPn5d+WgMjWaP0em2yfGjbyuSm2wGtPch31il6r2FFTpptaPGC0eU6nsES2lrlpazlsUS
wO5CtYnYTLmpvjs6aDJu/1endvynsXQ/R8NOrpNqlquKFectL+r+aDjeR+cFDrT8xrlhWluS+g+H
pawz/XHlDjlGfZnNaxfAyAmOurGOctj1sigbLDXc+gEWm4IUnA6lTdEulqHytmbFuGjaUr8ERWTS
Au/uYoMAIaLk7GU/2Roj3EFaESmyzLUzbNPs/DwWQXhsG0ffBEFZPdv8A8ihJPHPevqrmWWnk9T4
y9D04q2Z4mYBk+jq9qL7pk0fUvsl79lT25GlH72iCm+dPTDhz2oxaZN9Q6FKfRYJUqXQK5R108Xd
ZirUdov+39ZC4vqnkXrfOjO3XgsvhmeghBhD+jYGsCiZrqBEgWaPMGLsnRA8o1JxW7kCpHvwWwEI
fY7S0nptq/JHM3TZRbb1LKj1PtQfJRQ2X1VzZJM6Xyc6JJBNZXyUarO56MTJPGOJS7m7IQfNDimI
sXsflRDBH181bsqoGLeqKc8+UPSziTpNuDQFEkDgKJIs26L9kB97Ex9ZzFgKAv2IOnlY7a18/CPe
c7cricQiBC5bS26OBJrJ1cZn/S32VrIWlRxx8ZN8xUP3s4xN70XPS0ALhdWgzFdgzZrjAuaHhvOE
ogJef9aYf3ZBfLNmSnELNrHVh/RnmCNTP9oZoPUiFHu3LZZ961mfWl3ngCf6ZCuLqjot21yE726g
loew5dfzNcv+tO3hHTB5cu/iAGXscoCMOdT2Z5rF+C6SXT8bblPe+3J6M+Z6NN0Ejix1dgiMKntP
iU56KH1uCUc4G8VOpqtuRfpCN5pqKwy1sRaO1lOZ1vdhwhzZRYJumEU60UtqD35Qf8hSTJCSpKDd
PekNElqyLoyV5mnABG7T2b21jOeirDOLtIHgdvdHnKOSJHPPpaXG2y43nX2hk7V2cYNYtmylfkBT
4llLrZ+5g+BL4BEmlX173Xf3tTXf1XNfe6qJldfBP/qOWebyXlV+2GCQjsEM5CcKroHknNH9FQKK
ixgHX1K+cYukSsVywqxydfvPSqdYRSb72BIv0UXK0/k6ttwjDmKGl8hX1Z1oxLBXdUOchd/DBRzT
4mVE9QuMcBT+KKtp15pY4S3QnF8FUBufJsX9PVSwrvyudvee1vzUQWUQ1KvDtdOHzjlQZj1I8OeC
pTggqjZVhidjyBBfCgtvac4S9SE5APLIrbPyBWTppdFjRCvLnedWt7wfq9tYo5iWY36zaua6Elg9
+3XPM4JFUHdYktXh8NoldozL7lAfcDAdXoEREBpLUm0vWyt7cIk8mN5OtoZmV7HuCoqdbFUQw1gF
5YAG7TyUCztu7fim/yjOjkNrL4/bjWwNUr1Gxzl01o9r+0zZYENbra1+7BGmq9jfq5N3iPtEOcgz
eShGxztU86HRR3ZgX+WvPp7lj+tUgZ0lO8qGCqdFtVSa756JAKJT9OqLnxgGGkWiBqaWJlfFKPGi
jtrie1WNq1FRtS2ubs6m62o8nAiIHfWiju99Ev42+FG/mwpa9Y1rdFesGmMkTtxsiat8/j1JbG4K
RX0OCOsd1LoI1nkWq9eqQrChU0R4NDBufxxKq6z3Xd8hOjqEx64q8QoA+/SnVZ7JlrHpeOHLi5Uk
LvKFbMqiHJXcUBtwY+eWQ9guDnBmRZW4Mq0Wy86x2csi0PQnFBC6W6HhOQ0gkzzpgOvdgBfd3jIa
6x5W1gjZLT3Ikjy4A4Z6dqaJTQBh6J6UZnGfxOqrg0YoeZOmlvGow8HVupPK25iInALurInNRM6p
jYiRkT95S5xgPPsm9phi0tI3KwfYMJmIEslWMzXGvVvgZChbYy1ztqLK3VU6lOxL1GcEK/RDMh/S
qfhzkHVfRXn2f9Y57Ep3KtE7LeY5HbUyPU1eku5YxJonDxs9FI3D8tw6VokRqOucq4FUCFHP7jK1
6rAZfESzuVN47lhmXkmbiLUaeNXTAIdyTUbWv0EqiKDdaNqtIJS1mmJwfuhno7yN+OTGsVBJ0k3E
kybF87FXjbj3VeWvaRzJY9iR/05WKsC5EGauZmrexoHMf0StzDr0iLlsR9/WrlFJJjEK7fbVi/Ev
iqMm+4H8zx7FJfhWPT/ZmPFTJq136dPeeVY6x3m2Mv0JGn5xYQZznv00JOBlKelGNrqhpZ/gff6Q
/eUhUZNt0dn5kyxVLW+HpgDc3Jg2MiyotofuVF/9+RCj3rOApii2soHYJEC5uctXw1edbChKnGYf
V0zawQkbH/3NZrgbNVqKOTo5G2XKcYTUW5wM2JFekXAb70Ha6nuN9OhCdh5QE75A/7qyQTKDtS28
n2XqKrsBv5FrOxgqyyg1/Va4drtPXTO+qGMAzLgJ2VYa7QJ1MHunulF0k3Ume6PlhLHlRhZlQ1va
9TqxXBX5Ey6ThyEdu+2YGjGxx//U5UbMrDrcMbSCH2tgqwu+w3ooA+GFynbr76KwbBKTaAUudRVq
+DrIcuPAhGGnWL1D/hN+nZ0s6LLLJuYXI5lS7fKhjvYZujLXSK/8ldbA/PTT9oykG79F6aZr3VUg
ppTg1JfyFIZgA6Q6sF5c1tYnSfnQVPUjsR30ZWcp/j40HiVJ+HDS8VEK8pydWz6hVwMxcmFbjXE0
NCd7bVSEwwmfG3sxF03y/quyU9ytbC3RHVxnulpu/LFS18pgjTAHsTaFhzxdQjG6d1/Y18Exk88W
CAae0hOOX3NRn0rsQLsSckmsnbyIkHhMnhn5AVM59bwL1cpHubWbzNUQlD2GsBrPnGKAkFWxruvB
2/y2u3JX6TjVKJXm7FBqjFjqGZ/oKFqHJjZrtoc5vqEROp47XhDRTXZhxYvyj4lPCcuXvciNn74Z
eneHbD6pv51h6u5dHuwWGXkABEiS/12nsU9zrOkmLzGsztgoel6velUzsmXsRxuYffq1F6V7T23b
I/PZDEvZeSh77cCGAOfAFpY7iVV9iRCcvp/mYk5Ge5HEIjvK1raGo1FOigODHqhEMzXf/C4xLmZb
RQBOo0tTx9oT+vkk72LASKhwLNS8U042BCSI/OnCsR3zFYcAcbWs+LusNody3EU6juOyCBnSAIYT
ffaNWQNWiV8J7mufKMsnWMDHA6A3xBCVaod4YLZ2kIHc+4kYd0EwOGuzb7XPvprOlm9YzyVaPedO
xahFDiH8WCwmW0kuKfPQ/f8auox3IZbuudr7yymo2jXkaA0r9aporuygETRvEuSUI7W5yjp5KMyw
YrJNY0B1lQjWOjgHRDP9flMYpYGhfAR+jBC8swGJyn2pY56G6cbOTJr093+dxKLOfjdju6sw6fjv
pmauqWjCVA1FWtwNm1ly/utQz+rystgvUcBMH+dftbJJFjsNKlKK58PKAxUxQEH4z5Vfo1WrrzGk
bv3X5Y9O8xj5PIbIUxiOhVrtx0QxeFhE82aOOmlz3bJ/AdUqht763TUq80kXfESRHa2yNvOfksLO
dmHR6XuhqOElQChhbRSHFpGYgwGvaaHqo/cijKa9MFe9BpXivWSOqt6LFCOEMPVeZAdFL1mkFOpd
VsUuLxS1bS6yewVJZ1EGozhUNjmWNulIeKjpazZiCFYMERn6uai3WJTwSBPYnIueXYuzJ/VHKQWh
Wz219nCUbe1opM+tCfO2max+OYUIyRTJC3xbXkyhvQ2hM95kT6vzyKeEE+/6LAUZrJaLyI+Tk2xM
oCYvKxH5KxCfIHYicLnGGFsbAObRk0Ad+AkpvuTiEUeRpY6pw1mkoPZWLUFTjGjpkkJJQKgLAlGj
2+e0qPEsGn3nbI12hE6T+13Wi7nxq4c8Q/7g0zSVcidLXhGyaUohllZKAt6+1IiZ5goC6XNR1hll
bS6hLU0buHUgH+YGVqXNCkHyaNkrZnhgQujZa2q4OmCAcyrmg92XzG9hW2hHqDoLs+ztFepuxknv
guZsq4DNhryyvvkIpEOKCX6WCU6SCtIVd5dEGeI1yEKolhK9YPaMOtPcpfX7w2Q77QeGbg2ZeF8c
7XnPjW2dsuxI7y3MRMWpYbDsPcaqM/ytjb9VjkLsLEpeUF3wjkEHMC/SnPhbb0S/TORzb5pIiwt0
InwS5/6uRfqgcxPwWQFE6WQk8pf1yjNLfOUZCsFetLV1zeZSgsLEKmrYtckeDqMdNJPwuSyOwWQ+
l+/y3HJy/8VGYY1YY6YdZF2sgNc2RVut5GAlVpHXMfWPGCZ71RI7hhub8/wiP7cMDW9FFmHayEu7
bjfoE6nA0cGZhQUHuqNe8wbTijRiawUXdxh4GNP6iKNqd5MlNX9qYqskMI9eMha/gLJV1gjaPtGC
+L3k7wJTr0RPAe/irWPhDeaooXFS4QlsYjvy8HoaomWb5P23UAsvEPzAWSnKL7b9zS9DjX5HsRiP
Qx+JlYiK9MmPvOSpUJTthNoB4SfdJADQjfHW50uidkhr3yUHoY7EtkA52p5Sv7FtNJ703L+mDiDJ
RNTd2WxBtsnGwq5XSYU1RNrChK3MKQDdxLJnbPm/x3OdbMjDaxsH0U0W+mqW58tRbZ+7yyqUdrtN
JpJ01aFdhmMPCRXUClsMX/8eA3zetpygu2IK0vO/drptp0LxY5J78uuwf82zecpLtSv74/41iOMP
G68Mfiyte53y2EdqQ2nO7pw9dRxUm5uGkLm8kn20Dgffq4/yUs/lMQoJPh3ktbndjcuu9fxlatoA
hKKgPhVdtSAK7R+j0UCx2w4qIvDkxBZF4IsN3N6ZWO1ZbzPbfJlBQHgJo6okJZs6NyczGxx5S/Uq
9FbfGAqhSc3p411VoJ8DnVDft4Zu70ckso/aKOC/lWoFKwvpHHgm7dVlJ7120lK7gQxrcCXoghfA
D+2SYNH0Vk2aStrWKT4D8n08NpH3BBmyW6hRf9PUMv1l+dHWI6YQLJTgE00ktBS8/oYSkobRTF5v
NLjjv5ykfuqDsf1hds0vUo/6psLrZJkGtvIU1Z2PnmujrLIq9W+yDnUMdQvLy19+1bU4Q0B9rT8a
PfHRsddy66Inw2OQR53j60tLJdla/D2Sk5gfBHntgxxXHlisB1C6kbfyPFVj0wyu2oHDv2YRVyCF
zaNQu87PZhaqDnUo/NoYGbdA9DCzUttfd3MD2XXCt8V3xSxVoEVDcYimyr27qvJTtssLp78vZG34
Xrf1DyxBg3vYOP7d8tKfPYEJIBUI6i9Bo3VJLm6ybQzKjpsaizCjwnJK8dJq46lVgT3t3DcNfESt
Jzhxsrcc01eDXei61WWaP8ErrO6S5ROcOz6qnB8N0bgDGpyqA3FwHpR4R7ma2CltHuW4NNE6xqmn
daqjvIK1knOz9l+fMSlVcvSt9K+vbwFjKgYbFHSrr7pCJbhWh4G5k3+LvH4atM0oVCys5j+oQ6Lq
okIH/7qIpXGxc0DvQkoJvYOTNL8efzuESpRREkIPf38Vp2s/UjfVj7IKEl1/AyEqC3JAzeL3xq3h
Ny5vrCP1qFwaBRpSpkCB12snwCdpu2dZV7/1SSB2NSpQWCRN2rci3NQIw+5Ryqr2paqAd0Xl5orU
jHvi8UiZysAGVcZvgG3atz4xxjXswulgdKp9k5AhCQGaoT61WQNMSxKxK7ivtsI3pvfKJyAwjxA5
IiHApRMOMm1rNvnOH0MX3nffsQUMZX9YE/QBKDQDiGpn+GtEMmdPurlHrLKZPlRsDYpZZc0wsXyF
fldf9L4fz5MG+MPRY30ZjgjeDHBasD8Bq3uGaRCx3dajhTkXB4Tszp5Wkx6A3QTRU7jsbYv+OOFB
XC7kqTyIauxR9vy7xf67bNfJuGQNrC2/+ghF9IuUwP2avDpGvDbKV6h7/OeQzbvUr+JY6tPBMaJH
t37exxohj3lXlgfNSDGktaOzZYnu0mRx/zgwYTZ7zQtevqrkWThTCHpL/1FYaBS5ASsPWZ9FBXFR
eVqUys/Yacrdo+5r4Eez7JPr/rjpBWLvntK/QuMoPodeYWFq1wbcbPSkkPtKzhGSL3uSatquFGK4
5GmTrut0qF5gsZgLo8BxMgU42zGr3tGpMhA7ne5FTLwc+pUHmRdNSkntJepN/Da19B2RUPtD8xxs
gLLxdfC18AwdCyGIuX7MSG466HkdFUNtPyr1UV1iN3jIDCb3tlDsD9FXkF4cRT2PVW29EDfayPrC
hfmshxCwwXxsxgkbOKtRq9VY9u6rxgS7sAOR/Cg73D0VG8SRo+z6BIwe4aPwnpdV9a0mGcU6zyxf
+GGC9ZRl0dWtTX9nOs20CPEkX4W1YyGXgn5uiTzm4xOsVndeR48kj/wEJGoOifwET9lNmQhPVlIo
q0TtjW2VDRDsJxdS7HzQO0QwssQfdqo9ZHfZQDQWMJTZPskqO2yTY+kYP2V/2YHItb8OkGZc88Bh
5mPG+Zvrd69+rU5bw/A0EhIdVmyq+1G6GTrc2Qi0Y+BuebTC2DZvdQIaoDdxcnXrZ2Jy4yItAmub
hX72XsR5s1AwUTk7dZO9+2rN+1kzXlq7HW9tnl9kdd803qHOvWZpGFb23mepP8tbxFvZOhbCWJTQ
Y06yVZ3STW664/M4WSoyQu2+HS0XI3veRD4K6IeuNHIgRVVzlwejQh7U89DglkX8ZZq7A5Szt4Gf
JnOpQDxjDzmpJhOfk240FLY0AoDDwhOthnSh37yWnpFsiNP6G3cuCmCY27TP4vWjNQrzHYEdFN/8
hj2aqJu9jgrnEjh3/dpAKzmURqYgD0grrE//BOicf8w8VIXkzYKVe7R1LRK28noyADOGGx9MOjRl
Mj6hU3yUJZHZ5IGD/PHBs4fOi+18Vmoxgb7BUIHw6IscxOf37FLcZ+Rl2Hxio63Vtx6XyxoiVAGf
aq0r4XCHDQmFRx37907hddez7P0rqII9631WJYT/WGgps4xZegb17nyvACpDGqn1J3vKrtgKKcuq
Rlwl65Rs07Q6yrCVGe1Tg9VUwESBI6VHMMYMjScI7GgWDyCIjLJVF4M7WykmdQUZa+wvrTzEoXYu
kisPaX/5qpZFnyjINjNYActi1jj9RZ7JgyXsgb2Zi536PBA6DrzI5Kmno2TVJ0O/Km012Vck9rbz
2u9QxZZ6Gic72TiBTgya7coSDcT6m1rCr3Jy1vR18yO0zOEXtpO/emfM4H3m6UpY2W9mMR2nwyD2
Nqaq1nffV9783vU+4WRPK4KZ0yFJhvqtJdtomkL51CJ/2BixhRyiWimfidimdZ98eiv4xQLdu6p6
67K03jZJV69lMergAphlk29lMat8Dyn2lml67mznir4wEaY8Pq6N0+9+WDqLKW4P2DEmZ71C602e
sYF+Lxwz2MmqxqsF+fEU323Cjy+F/UNGr+AEdPeqHTayNDawPUi2XGUpLr3hAlP1uyzpZilOYR/N
kGzCXrnQ4mOkg2yVIbIgNKZ9lMwskjmA5pdmujNHTAtkZy9tPe4Goa5laxzBlVKNQjw+tUBqcIUS
aABwblacrCoUWqug3ctrSTQARjSRDJXBtyrom0UBh+4kWx1n/IugbHmRf0WjtE+ZgaNOWRnmqSez
sEicYjuhAfO7hvlAVP5xos01gBQ2+c4vS0wErIZ7AseUoNTEUe/JTJNA47RpmBsfp7LsDyLbwZ07
YhoL/nOVj513kHi03Jv+B0ZNNgx6ugIRiINgpGxx9+5JO9j9p+kU5PLI15M2/ADun74RGfLWdYWB
YDZ4NhE86CYptJ4K/wBRX1WzCzcmNN6rH6j3SI3ME/jU+p77ZXOeuvrSqklzl1VjA9mxyNHYlEVm
jfDIq/bg9I5/FvFEjFSeuo1yTHiP7GXJD3PWXOO82JAZhVGJE+2W4dV98B1ElDK9xepTCf6cQfr6
cyZbQ0Lll/9/v97rN0oehQSp/+dI/nz9v8b83/r9q+7x2RbzbRe3GPWxX1wYutODZHPxGpjl1yoH
emf5ZuOO/qNR6oxtjO0cMJVE96nGptWxYUQl6P0vKtU5ZWLQn0cDJWtjqnPQYUXxbhSQwfI8vQMQ
dp+F26xldW2CHvbzGvfeyME5IU6gDCRdtBmjqHpKp+SJBay7FX3rL+EyYMoKNIJs2lxGs29OD8/t
9lfZyeAn5wbOyj0GH+oQIn3SmO2uk47YE56m0IV89Oe8hBtC9eyNCuhyVVVsRyckX49RVIQfrliG
s91k1g7xcRxSiq47fuhYBD16BXMv5U+vvrX+9Bpm9pwcy1MUnoW5Fw5f8mKQbfFR5NWfi1IBMkzV
p3qH+Ue/KcWri3zlqeLOEyjjvPa2Ppzi3i7Fgba0xndQbfJyF8z+ypb0V87D567o7aMsYeDEPIUE
UMOTssWJBYuEsNaOmiWykwHsdGNVSfziKmW/EGDif8L9WrABrX/3lfPqa6XyHvY4UraZk13TJI/2
pQsRGC0995qbLHTnR+1Dj1iBqGP9u4lszKja+K9xZmB5k4Z2Ej/LRn4mIQ5t2TSKt1YIbS/K2TQT
O1l3Nzj4dMsiXOsYEGWK1vjcmo4NKyC9EydZxHd6l5iZuAsiP0BjiRQHOG2Go/DOuQqG2O7qn5bl
k/QAFVyD+WcdYhlt8CwPoa3/FQjHOVZGGDwX1lhseD+US5XQ4+zKQsifaIg9bSfddgkoO/1nFuTb
Tkmjn6qBGWGTVu0zUStlC/B73AlQh3fNCOAizl28EW05UhTfCAR2K6XpiUZGtXqKNKJbambdpon/
OT6+8a1xAF3jKzp9V1w8f/SBbb7X5P+PsfNabhtYwvQToQoY5FvmKFGRsm5Qjsg54+n3w9DH9PGe
rdobFCaQliVgpqf7D8axQzhxVaGL8lVr+5Vh98WHU9ntVq0TkOnAEa9k0zZyQpnmeGDMX5nAOlS8
Pn7VIsFnIuNZKlnPrRxw1r0lx0Sgird5rPN0/Rnic3q0I5Eg4YM7gAMUBcBYlT8EY5Cj18LdKN0N
/4zKgWL2N7xPMVPIwRmH/tnFmvXB3iDklCIbQ20WIAidbRHtIlU1TvHcYpswKA4iJllVfQ541G0f
PWLZY4OU6Rqj3e6z6tIlMMf0+xh8gUAGY2PeRkiFxwutQmArSuc9NzYrPEvkDiIv970mlSNduBXG
IJYj3ibrsQNZuG7Qn8HV3PqvdloUXzzcztDrQ2sCLCiiiVJxQg0V/YCxxPauP4GPJ8cO2Rbo4i5s
FWOLStentZ2mSgPxWyXOgfYRQgn7qbXNDD/J0ze34m1T8XY4RkMVngmlkzWaYuE1Ndp33Z2an/Gc
teLw9bXshbY0OCxfRstI9orlBjs9NcRTGQP48doo+moY9qI2Hs0mCSgFxtre56FaxaPuf0FShvz/
RNLXVJyKmDR9lv19LJBRiKdpS4TLbzUQu65U29ca1c2znuPYKKchl+Yt8buMj5Ye2tciutjzPxKd
21Y1HkbMuPKhMl+kFxn2WNcKZd6bL+sweOnG68Z0LQcLPW+2lgMYSp9dQNTZ40O3CoF2Mw99GtRK
vO57kkuKq0XrWxuswkdDkLuXH3G0ElsRJJYfkgG3cb7E0jl8lF6gIRzjl1idkH7KLg5UZS+63LxP
B4jCq9SMkNKV1qjuLMX2e0Yyq7TdPhJkkLDzAl3jeVwORJGSb0A6jcvf0+VMb5ZAcf5Ml333gZk1
MkW375S98p+/f/HtZ/j9fV432Q7HAH5AOeP+XfLOWQNcIU9eYkbT4a2+D8Fv7rM8D5FZQZLKCTnL
AOi6yJa8oKxUVXr5Khu4Mr92iVc93GaPoliKrkPjcP5wk3gh77ehr2XTU1Frnlz0ypIC9ZV4EvoV
6+lkNeCDtJdNB604pEfa55IH9nkmKcnu2Gzs/T8fooyN2nlU6Nf/x4emlFSwG/ekxicI5Jx7vDU0
z2pRpIZ70T3swD23TlZyUcxCbxM1Q3VFpEfZJjCnt7anDh9lxfFoXhw9B/MExTaoCvi+91QTWi+a
eWDQNSThgXOaaVzhEwDNZZHahn+OgMCd5V3t1mIVtLPmfi/6k2M8FkWcfIZh+zS1s8n17Ypm/JMc
UOElLsuo614iYUzrLhLWOWmCbN+kuCAYbNNnOSCnyMl6qeTPQes8AbzFJ3DSphf8Hstt62cCcT0v
uFCb6knrNP23EKEiXaT2D8+K8dLJQZBZ/CW81ntM6iF+5QUtjpgbNCvp7oNBONuuG7/6jfu7f8h6
e+fyRnFyxCHxr8XQDDqOdJO3va+Kt1VTtm8LpFdiWRuoPXWEWQHKGdvulMfppif4D9b3JjnTniRQ
3WxU3W6WWKuXb0Op/76TfUFNHwmDZmmivICeqLdu0HZDQawYP7UsgVWMr+mDGtg84jxRi2BWlPln
QK1VPKgqNtwi7dd9KlzSS+H4SeB8aGsUL1oogwfZj6ol/VaPWFVb3fpL4ZGCmb6DYAQ1jn7sQrqO
SP8R7IDt0zyQghIM60g/9J6j1QeX7PgBXg3Z6GncmDihLoa27F76DD7q2JvvOTmeYpmG7WcUVjiA
FV77EsKi3yoOYle30VlNVOArIMixvoTQvFbKpIGkIU+0N0C7L3CsGi6D6q6z3DJfDKUxX8YadrdR
OsZRNkH+ZNvJLOpVpwfmCwm7bGFNjbV3VIJTzjEwr+OERa2yy01SDsGLaIp4Pymld5NqgvqZrzKn
qdcpPDwyZj1ql1n3HswrZKBr5B7NJNzwUA/V0fX04QnnBcQo8KzZIOHwImKqP0UWG1chvnajPe+I
hrWzQXWvZdMtrPewa+2nDO+TxxBfm4Xs7wRkCGVK9EOnon6iBUW7s1LT2CdG+l0ubPcltogp46dW
WaHPyo9ldaF1yk1xLJMmWgKQGk9dOod06jcZNE/Y8xxsPK1WMvC2Mz9chhsM3ZOXXh1JXZdO/JKh
9Lfq57tx7pOjSt/8vvv/mYeBwpMYYQoVZeN+0UzQYGGcfi/hwVFSV53HpAnrY0OshBj2elCK8WaM
HPmBc8SJeVzIiOvWHIhZTWQSx2qK3j01MVeRRuGLVK6HjAz5QZRy7Xe/MWCP69YPP7OObZT1W5cI
fYUYiArNciD9g6RBegI51yBAyB1KL/Ag5zuFLMAKM7oHpKiqtxBZJbk2jKrmriCxtQcCEPq1/iCN
kmW/ijbHwSwyAlMjwj2F/2YwewMK1kp3MIZXTK6DXZvh8uNO5fT6Z0Llxp95mIz/a0Lj/2yjbnqQ
zy/uiPEqw7hsK5/f0fCKY9O2+eL+xKNKsjK8HAeHhrOwakDHIILrfiQc2vaxarI3xg1JNYp6v2TU
2DQIVwloZPUmJkZcKhZ+TpE6WBAXGmTEqQilxEs4FiXeY9Wa5RH2FBLz/M4CS7PW8veij+1KFV6F
9g0w48SLnyVKT166HngOjpWwPWdIn9Cp70fCLL9NJV6PswK4ypnpK6aN7pJnLXosR4QjFCvUN3Vd
sKkGZrCQ2YYZlm0k1qtB7fA1cQjqqwy7i7nVNslC/a9WoSTTJlKNbMOREi3+7BqHafIwpwwor7H+
uwHITJFH7QYBIjbVYhgWWds1Z7nH8iHoGjgmJq9aruBOMpu51GVV3y6RO5ag2VNlqwfid58538mB
Fjr0qu5UUGfa7DdYBe4ZvernYW5htG6+uJa4TN6UPsguL4AZXiWNuVbGKFuilyzWShjhEDtqPfyD
uQ3HxztKZXRDesfKW3nJLOVaJW65Kys8aAb2zEUsbdHvh4z7iDxp3AfkHYZJAFqc7Ik6P1swEh76
spqSeF31FcnC3E92iBsZO9Gn5ZOZGP6SRyj7EZFCmt+uorbxlCpy6xJ6kbsOSEe/l0oIjXdSWpS7
2nwXpaj5k2uvnp2gL7a5qMrD2LvRw0jJYGVNanMtdec9bAzvp2ZzZClG+5v8UDoMn/pQKWuZNvBF
Xz8i+Bic4txH15GW7JKDsn8iFdfLDIQcxWQgOM19ckZB9gh+epetZZhyv6gE/Wzh7fcq6PxbDGNr
pX7CNZfKReEOH5pbHLTYmV6MNswfQaQlWIhX44elWupar6tujZGLQCcKLdX7xZldDYkCrNOAD8Wf
Mdl9b3rzrKDL7aWSEDHKgdyNGuJ3L1vxt1uYZuZ+moELjCRFtaXGWvExmzCl90VhfIu9ceEgzIIz
FvZNGpDJAEMOJMv/9MWtri5aC6ZW3qDKjISd/uYYxniIBojl0hHAm5v/jN6bBFN/T75/tszstYv6
wFl6GsgL5+4+89THe09VGubWMFjStZkVcR/oMtj0BPfttjUC+xEgEF4Grz04uEVMYv3YzM1K0btN
HSMFrWaa/4pqsHPOovC1RiX8VXaRJd9pQDEut/nuSDEN5slWDhpiNPfObBUtP2Dalf6MIKwcu/9z
VH4gzwXp8JQ0zaICro/wpfErRcHWd7X0cyBBCV4O1c2GCtk2R+EBIBBSnTVVTP72afQ6ughqEdIk
3wURBkidbteaRok2RqefNUp0/UyZKGYahewCzPBvl0NX+2dWF8ffqeuapwmg2XOJgLJf6umrKaLs
VZjNRwb/4yy70DIzV0WFdbkc1DAgAu4NGI9Kg/WcqeSQkiFeeUiuXOtMUE80WnNf8YNdndE5gWEr
ntWazKOWmUfZzdciWz5/yCyDC1JBuABpk32ULBDgYl+R5DEPxswbQWhzE9eg+2Q2TAGA/JR5BrAW
uzR2MjkmB2Sfro/Gzo0QwK4zVKDGaAJONuHBNef84rKFfmT2w142IWpBK4be6PX46v4zTQugyMhp
1LxXZQLfOwMDAY4N4Xkb2k9tw3VvEsteRESN3xsYP4OWez+7EVWgEdCUq8J0UQMw+sCO+8No2gsg
MwbbICr8D3hwLWLopiEFpvr/uht4RhQl8V9Yr+tFAAjtIjfTBF3wRWQM8V425QBHa2XvJMHXApbo
xa0iBLXbyEQCmXBuyfnM2epToy5lvGmUbvDiaPi/BV7wKLti+5wAJ2k0i6SrKCysIUF/L5oeHTu7
/6Y6JFqzqQtegAT7exBD8VYl0066Q7kUuVau4q6kbEwE8mA2mfGAILC91gZi3QbLpltfhIkiRWxN
gfTt5Cc5D/p8uEwsvHht5MpOSoV4O5GT/iab2CV2t/33Pio34CJcmLwO1cKSmRo95ecJ2/KnyFD0
WYJLz1eabo+QZqh4IltQP7vKsJkGG0zm3FIprh9HiG2Fb+GyauHZI3+X9wuon7UhYP/df+8Vz/Nm
+qnos3xIIHJnH85oK7VvumZhqb676giAFuxJzWKIk+q5BxS4zKtM2clc3V9Ns9HfZFMDuYrGgeLv
ENMmKO067TRaiXZqKSdtm8b4lC3Zn0wCowV5m1IM7ydlPNqz/7OnoMXRiLxYO1kVnK3M4LQsR1Cy
8NZUsYsFrwT8vrnMJOMZb/DadRRB3eDUIN6MIV/7vWZ/LZ0nDyjXz8of4wXIafstBMbHQYSoJio8
bT8kSI906Pxc4EGRtyWO+Yg9/32sC/uBVOuwyvxfVLJwdvpzoyi/eOZFyNP8e0gBb9PcqLrYFFbH
QedJmwLS6SjQNiwhhr6XRN60zneNaPWXktjuYvvmp+xu477ZdpUXb+qZ7hunSbUYUj1/mPHV73rY
ANSM+2tRZflBV+CC265N0gNMrIcp4iptQ/sQN7bx6mvuSZnPn1lnaJwaqt/98/x/+kedgDO1jPJb
7RX8zQJ89QCo2RY7ZF7W8aJjWz/p0YCEdNZr68YPqFbNitIk1KcjTnVU4OfmSJ57h9NTUDUr3Qrb
ZSoPgV0zM6T7/CCbpRmhT6UoXzutBKjuwWBdGJmSHcDqo55cWaEclXN9J8QAFVTB5q9go2uN1aga
5fLeJ3MncGrgpfXjenBm0feYyHh+I+SbwlpKKGaDq7u9JfNAozeU4nF6OMg+TVfF5vbWZW2u4+Gt
weSq0GPLaosIb74L5z5g1xg4I3a58K3IWaYiqL56Ubfy29b+oWC5h8PmQJ01FMaGnBIeBmGYkhOB
egt5WS+/3fR4lT6fSBaS+k+FviTfqeIMMxcCyN5uCkqcKwyh+QXpvMx656kXCGXByxhwFpajhYEZ
CxnmXaRQAgP2l304CTruVmb9sErjyevc9lrUVbXuh7E+iaJzTwAYkTFWlcVkghiugXtdtT93+VS9
eBQ7noZetx4LR7tIeyP8MK1HZIYvMuzxSCvglqxfkjwvdmUtYG7URN4sG9HOLIqZx9IcnaDDm7xo
+sepTQE9BpkLdDR5NUc7P7DFI631J5bXo0+OIN1zDMmA6B7UFLABML7zhEmLeBNLW1+X2Q+/sYOz
L2Xqu9k0QcrW6+JHhQYRipZo2N+7sXvJH+Yxu+PIlLDwI8HXj+p0nDTQS0owFgjk4CEx5+8bpCSW
AkFZhHaMfp9hXbLUcRT/hhguyXho26bdvkD0g7Mfhf1KRT8eRkXg7gs4htt4SEFs2CcXRMfGCQt/
Kw9IYTRADHRq3B20KbpO3dpE2/LqULQ/5wLc6u0YNX/IDsjxWm0LVM3pb17c0tMav8fh1kxLEuZT
ge9XUGSLyNNi8KcoR2aWr1YgTn09eaCEKd64cxDvMSZ3k+oJ1L35DTSnrD4GA6IlnczSOCoRYtCp
077XFdw+dI6k0nUZugUcoMxVT/+r2eHPtdGj9ksfhEtt1NgDkUwmZK4oBt6e3bKoHgq1BNpVwSNK
ZtyO+tHOv0I/HX+AM0nf2VOLdZqF6TnK7PioUI/fuAPJy6SIpgXADABgQfeaFm51CoypOll+oCwz
2xJL2bwPDFRcifLniViK+MA05rpaHw4j9itzGrvMzGBL5Q4iuswwzRfpgqIW+Z51qD+BHIPhO9YP
Mq5EtiFZUKo29ggutcFStqcxN/YhC8hGxJMFU7dqcmUXGWazjC03I2vSiCd80n6SKUrP8Fu9JSJ6
CmSNRtlQZWgowLHaRNm0QkFAPMoW/kv6IRYTeTM1YGNPUVhdDHZ6TXzsV0JFFaSrDO8olEA5Ouj0
DnvZbozOBoYRlu7C9KY3zuTjsh6y4pqzQbNa8eLIZjCR79NxSHqIUiu/OhkZWhcMiVv5l8bzrrLX
y7xx32ojIIUazzMNTP4OMMZG/r26tL1MUSM+CoOYw8ggXubz2yGyCUQLRagnfTBLdGar7msNjzx0
VqR+0+9KL6A89PZwqcfeOkRpo6/dqg+/4AW+sWID1Eisktcfw2rtelgh1hnmJXMuS6RAb6vcw/0L
IYujE8F7fwdMhnxwWLxWees/iHkPssKmXzkOB+HULTJqQ465L2pgz9LfAKhqj7Q/+Il5UH5AxBq6
scu5brWygKFtsqwjGDSw4vm7LccHEv5giQwkCiCSjYY7fUUw84kV13iFnAgZS8fel02j+pq8aEk3
UeZCDdQNSYNqXVKhzTLc+quJfKHVCf1BhRj6EEbOxbX9X4C5nOcuNXUkg4F6qFQHWOtS0u5p7Z1y
dAQ2saKaT7lqGEvEetqrnfDijm7jfZ/w5LxBEAXxOAqF1U9KpZ9wMsQH3ubVsnec+rEA0jcl1jez
SHj1502VREKzyCKvvO3AWe3gEGI53+TiIC/WhEe1o6fVbReWM+bvwE4iXakFxc8mtYiyfONX5IqD
bjv2Z2fhRUjtIHm2FQuSdm3mZFiq6pTMtIkhNIYXrwHvafdmds0nd22hT2e/piV49xxdr1b46z6x
I8yPkT8EZp7UJ2eYSko9szsoWl7qGB2GOlb1K2vXOhENy19kp+RUPBMlXjj4Vq+NF6GV5SX/JTvk
RXL5jdFSyeN24W6qoPbLPgXtr60oyl85dZI2CVa9bg+Az/EWDTjfr2XCfirmpaQ91nP2dnZ0EI4p
nlGZvdncwq4p1wnKE2uYeLPvfK3Ah+RXEcGv+XR7tHpNfk0i4/c1Ov23YeR30Onx+OJmSbyx2ZJP
yOHnRxRDnE2DWM+zOfThoiv9Z9DhtrGPHXQA1QJAoNePLBoeLvBKM/gb/JFB0JWA+GPb0x+ocHPs
0AzBckpOhwf/CwY83bliP9l7NepqOta211FxgzVsj3Jnzk2v0OJFnNblgxyt0ycyw/F77kXZBcjg
O9r3ydW8WAFvt6zDqVlQPDSW9ypdZnokHF6H/jYkx6HAX1CU8R+DGIsaAMbB0tez4CCnk2QQayzd
442ca41NyytEniUQSXu8RUK2EgCvhK4gHaOiOS0l70pfKc86Cvj3rmAebEKtPMPXtgoq/KxrDzI0
hTQBt09J8b6YY1EYUuFezYwKeRYWAlu3+gtv8vYW1noKmiaV5WyhNiaLhHPsChRQsVairn5qutK8
TMNWZsxrZ5z2hAoQhuezTZTa/2nOKAWni9Tb6D+THaAE+z4N04NiBO5X4gBnAkeJmeGuSUSJUHlC
4RQa74OJOd3GVo1nofT1dlCRVJc7uWsVv5tlX+hvcItfRja8BytvgCdA9pPxWFQaGHgVlNHmH0eO
ydb8s/6Zic1WesnT7EuetwKrUIPWfJcjGn3x/fD33X3U59e6KEs/ZHe9tC1y544G4J/TtnlJWzXe
WxnOAiwJ5nMsugFTZ8/6wVRK57OrI//JPP4oKj+Fn+eh6XEHY+iCDAo+s/9gNGRTGT4MdWnmTvFj
8uAcG/h6Xd0MxKlWOgpO9qqysYfYPAJr8Y9mLcZt7YBA6LyRk5VZx+/6jB7y7Dz73kMXqzVtLpYC
+OnUsn2pNeMyZMFwDvNqOPvzpR1HBeZy+ST75QVD2hgMc6pg2zoGa2NyQqDcFB1GIxSHO4q7Uuru
4maob0icuJWygIJYSr81rI+1VoETj/v9DSced/4NJ65CF8LPdyoAwsxfnqHE0wUhksMT8GR5cWKF
3I8bp7sUnMKtT2tmys/kkmKZ5ylGPF6QK4wvKrn5uQeWlE9NcxBg+nLw/SI039BAm7Oqnn1yWrXB
nqFsNwBI7Jce0As4StP4YVLL6jkieqq/HUA4zCrHylFpDPJaQ7pE9a14A3CpP/qt/k12l0Po7+LG
79eymQcW6dDE/mIazrNOoA5HLUy/1iPh5eyBPsEOx0QqwusYMAzJPhfQfG0YZ3niEjPous1MfXc/
lCHIMpHFmCMmOeJKglrblic1tc4Tj3WJaYqhHW+3Y4g9XOpn1Vp23kbqQBz/asrPiCiFIQLj3zp1
ZbR0gbfOD8D97x6SCBgXuaPpqyKdwFdMhljaIUZpddZd8zqzdxi5VYgscyijiDPjaPTahYPWGOoJ
5WIyG2GonWRTERqnWt3O8m06TpQq+YnauplhfeUX0YbothlKd6oJBt5yUhVB35dfilivtxi3GBs5
jXLhobDhbqpOXJ19s/CXnCPqQ9c3AVbzM74uSTzraILormdGC7ijkJLSVubq5eWW4S/mhadpfw/c
s/6Z14E9M+uITPccarExhOdaL0G/oOu4FUFSvkQmKBZcHLMfSotMMVCZT0sNhlltpD3bGCGgGACD
uQNZ/DGE6r5CA3EXV2q+VZp45PwvPMQfLWS/FHNrckp+qVxneuqQlCAQV69WzCGkpri/MoiW1dQo
8KvP37zJRUtRcVMoyfLWHgoL8RjNWxsUBc9/jeSKkZ4Vmx+X/q6eZVflFNkOqyJfa3BHCfb++2Py
GwzbPeu9ru6nxP79pffPemGi7walfJNdLjvDWiVQ2E4azuAgcD4t0UMJq8bqgBABIdd/9ZuiqA4F
Ej1vIglv87OwUlYa7pG3/nl+VgoSNHO/On+PnD/3596YrAuYTVukPcIXWAqdl3Uv7XwOTVyBBSD8
xm0z97luzjHGS7/KwTFSO+KVADK6Gp/lh4qibrYk0iI0h5g/ULdb3jRAG2GFF/KK2baq3WDlinY+
0fkcVN3QvwRa16+roqcarOcw+hTVWknYQeZbm8xAXxxVKLGMa099HvJSe7aH7ks7TeHJT4T2nPdh
dzLD6h3bFBWgnZc5y8KMi62c650R2um3MJ6CwwhM8CFVQyScsjy+Enh/KfD9/DUAmfGdMvkRABNH
vrxCpzDTy43neuIY26I+aYQd6Ozl4tUJonKR1H3+M6t3TtYkvwjafrIRpO+Tho4ClYT+bDiRdsg4
Nm9H16qfSSEqyIZo3mNpkI3tEF2GsFWQb/VV8MT9kOQ7PZtJNRR5L12gT5epKwoWXdZsGvfuTsvq
BQ7JoNXmAQ636sUFHAz8HyTKvc8BpfZQ9fpKduXzNDk3V4YvHWzog+yXF5SIa+BHanubK/t8ESrH
rIowX8HYj1oQ2GJHdzaDFYVvOH988/F9+hEqydEibv/wsylb+6GSnRwxqGcsQxDBEUFPMSZb24VW
/Kg5WC2a0TdIMggwfyJ6Fl6xTFD0ewUcU7+CroFi/UVqOHdQ0x/8sdTAPHMgKSZ3PP/V55dmhYXl
ZK5lZ+5DccSM9VjHw7jX2ugK/CJ+1PFneZR3luEFD373XiJr/4hIffwo75Sw8vDOLS4Tsl3f9Uls
C5xesKyEBNrUTvYr9Yv3IvSqd1dJeSgAE1DrCrD0LZJdnObTKW4DfDo833IOKah22ddZw4QzBzp0
iLLuDWOwLorvWoQDFBKghezuXfLO84AvVE32IFvgutUddploy5Cx3QDfFSiuGemDZcYeSK2wq6hy
QoaVnc5kInWK59i0Tk2bDU41u5Ow7XxlCaVbVrOu8U292LCStaeVw1ItcyQUFeA0yDZET5i16+c8
Lt5tn4QoKkRf7aCwF7E/iMfM94OzqkL6t9pY+UpSgFK3FX2INM22ok6KXRch9NT5yUnXLI+q1lRv
alPRjUWYYK/s9hVkRyN5zCINlzTfjN8NfBL3HFbTRzGW7TnLUHuqGxQmsw67iNgs0Sya7+TFbcAk
WyrvwD8DsonNuLXmoB4t5WTFVfsFP7C1Sf58AYfBep3BSblN+edbytLxVqXn4vgY/8xBo51tfALP
TVdlI2wr57tipdZW9tnhIM5WTklsYaS4daTlmx/OVWZiLih3KM5DI44W+TaANhUt3EJbxoHv/BJR
cqQiZn/Xpu6q2oHyiT0lOTUEbD/6aabD6xTNCF6PWFeCAU+t+qXVnWmFFVj9FDXWuB45vz52+qRt
usTWzy7coG2vh9EJT5x076AgCDFkwkus9eN9Ac1on/vuwk4QznLni7z7p4nn7+8BJ1WwPgxtbTPl
nfGKEXoROMObvOhHrQmb270XX6op7F7lQAUgc0RJ/WzbqJRFpWoXH0mABlIXDd5mKFvg1I2HXVVk
OPUG/7mjcKKxppTRx6divqi6o8N5K77L1oSq/wK6L7gFk4/tMIPwjpw/lKOwYlJQbm6QOxq0tdk7
3rFyEV9giW336CaPApFVfN5NXEvLCVUgmzPUtU+DT/Q00VhMV4Zo4l+NZvwCbjO8I937K03sfj8F
b+SNx9M9KJMxmgzXZR8TEtN3jzViEDlsaMta1FWNUpffG2/ZdGVTjK7IBouHNISeGfZFfG05TEOq
0FrCOkbJI3ordvtqJ0exrOPAgNnDWY5G2MMRqY6vDioKz+6gHrUOhlYKxbhqPkhL8SAZyvV20zQf
dkUWK4dEvXbNchqesghoUzp6e1vis284bKMvcWGaYesSuu2jdU8qwY1Whm9i49jn5gFdIZD1Asmv
RI/qiwAtswLCY6HKwlpmZU7wrRiyo59zFl+M2VYX5CE5PKs7cnWcTCPElwFdOjlCWb2xCNTcis+N
KbYAQOsnlaB82U/C3LohyhrkqznjRhk5XMU1tzc6yr0th+PAG7YF2D7KzZP+TFa2w75Qc9aI59jr
Fs+j12ocRnRrBgqf8yjy4NZFxBGIHlt9idvnKanDvekF7RGDpXBfW0bz751+H+3DtR725YEEdLdx
kaR76jDmW1pxh+Oq0361RSJ+9kO68MeGQ12II2tR6hbUHu1bq4nE2ae0Vz7nvlMfWgul8/wvZm8r
O5MtbS2bbV/+KvuqvJDNbJ7QnfuQ3XbvOuuaKHE3BMI5TQ1FxbpMW8IglQShNI2eJvdR3g1q916T
Ej50c1ft5+bR6dMD/nr2WZSDAkUuMNayqSu6fdbmi7zzqwDXLGVcYwr6P0TN731mlil71Y53kld2
75d392bJ0rVOjdufU/e/VWQULr+5Rf43Hr3wcmMeMVairknCGz/Srhb6m6mDZ9EQZD7KTMO9OXld
9qrXr43VYBZE8ZllMUicLcWlR+yquo1COG4dOI5zBc3RILGVxEgl9NOugbq2hbndvwwaNrcMRj/g
jW6D0ei+1DCWVkBYppOB7/C5nJJnTC7iReEI5dMT6cEOeNoRjpr2Vi9Ta4n/1eDvGGat+gGuw9u6
UO+3moiqT+x25Oesomk3md2pu06xmms4pKTk+JwaYf8mqro+GHZIRkqPqWbx7yDf4q+omJSnkVoD
7sLih6b/DDvHh8oOXsNJXW3Jwal7dyxee6B8sL1sqA/+pOXrcjTJN8zNPCDrbmtqcpDNCcn8BU6u
6Vk2bWt6zImqqZCRb85Yx1cKFYZN3hr2oY4LDJ2EHdNXD+jwVJtBIXeiivxHpQQo1PyZWoxIt8mp
I3Y8nxrLNmqD4MWa6sfQV3M6EvS0GeOo0FvY4ul/7uoawxrZJ0c7gpZr7rLbD/OdnOcXnnhy1WYP
Px9Mv5sNWxMhq6tAKnPRIAP12NVq/G4VP3WBP9BtFwm8sxOiLyTNUSyY96c8TD/uNiu4TQKs0Ibf
MwoUSE4V7+/NaEWO3j9f/We0S9AIpgDUbv+R+ZePeigy/zQaH7JxfyEsJ5sWNo4TG1kyk9Uytiif
IClotn6ifuMABIZxKZxyl4xpfEKZLD5Ncs+Tt/ISm2a9GK2hXfsl9N5bZkFVy7/zBzKTILLO3iZF
/pUyY1cd89LS3o43ak/Vt+4uSeLdX4RRNll0hGoAKgiMtws/iccPcubROut7Ek5pVBzNNrM2XlR0
R71KVGCWSLgU4NDokL3bxtXKp8yswTxFekVq7YnSRfZQKOHG9Qz+FEG5riGV4t5koljRCVS20IX2
QLNoMLw9o99EceOw6XTK2C+cTJA71ooC/mHPqo4IAWENqsAoDkM1VEGkLD1DfQhjsr14pXYveQJd
pzJ1l8D1P8VV4RrjFgfoAkq4GdoLJ2YzK3A63iWSLNMan1BqxgeoBpENjcSb2eKq+qWca5OVnyDJ
7ieHcc7CJZnen+ux9PeD6j/1f7rug7KvGEN/r6rhk5wvB7NYE6spACNR5oiDA1jZNLKKNlSDusH0
MFv56N3vNKpQi9yrlbO81FUi9nVl4DP8ny5518T4uiVGqJyRFz1QsS8RLaSrI1lVlEl5Qc+EPHQn
TlErvCcnDJXZVjzb5UYVLGuz9J7kgNIN3cqx2exlM6wHvAFL55gn4aus9QrfsHcRZewblyVUkWIb
YYssR7yeF2Ovjw8B0qkPoxaOmIPyp0oGUxBtMpCAl0LZ1xiXvd66W0NJPhHKfg6HvjzL99Eo4nRf
lqPL3x9Ry+WfUbWDwNEN5HrrNd7MBQQCCggFSXdsbcpk0+gkwxeysx7ca8Lfn4CC2sf/Ie28miTF
tS38i4jAm9f0rrJ8tXkh2szgvefX3w/RU9Tk9LlnbtwXAkkbSYCSlLTXXksMERh2tacM6RKPESGG
RaGEylp1+/AQ4115LoY2vaix/CNlozGvDwY7H5/qym1PZQ+nhoiWJXhv2GqloexFEmGKelX0SQ2A
3K5fUgj/E7DDBnAMYozxjDu9wfxxhOToJPaxitEbjmCsIshPkASZgAJ2ZOjPbMFmK1hj83Ns28WF
AOo/lNjM9zYiBZssmJQxbQ+tK3fkS0XKZ+rwkqe4yrPGvEoVKdMJB/4TkG8XFqU5mifZDwh5CdPn
xvaja86i+tmqLqhOoLcgj+mfksSWi+7IyQtBAm6gjNvOh2F4dg854x141PBJeI6A/EnbFlTHdpYK
D1w28uzgye50kAgmamoA75tNwwxmn3WV8dIUVbrvC+TI/dBA6KHpjBM7qRNDCsnOJAS8rYlrnWxh
jK5e9HgdVLjE4EJlT3a6I4LYQpxCinQWd1TLk8Oz5Q9MlDZ+AHAwGN7A/YUVrnsNx1vaPcDXoT10
E3wPFoH1kJjNiT1ssFxeHq99J2hP6gSnWkobdzwoTZy4K9l6GeEfFxuLko+3b1UOQXM35Ym397s8
UZDoZbJiS607l1D9wLg6ErueSbW1a9zic5trLD5wuSfbUpOjizjAjsCiRZwqlou0R+VvgMynoG8/
J6Xt7RBXMff8OofPRdbcuVUGXzH8NAL9B7bvy2CH4Xkm6GYR8sVPY7RkFXZIldTHw1uzwvSIlCUa
6gJ2PPgce3a/xdEpn6Mx7q54v5HRMCO23OIQSIZa4F6UTeVRgM1Szz+4TLAgBwY46CIPKIKCo9Ep
72o7qFYiaTRZe5DU0txoU2wwoFzetqu1B9ap3jl1DXsjhTrx3sQrAGJQLDs5CWBjQvz9kCrDDGyE
EB6uQsKLZ+gjzPL+pc61t8gMAXkPRft9HDtejyQ7xbZOFdaTAFeKi7ry/eQFzKR6biHqfNatChhf
q06KRYDWYyQMCGS0XnwbWFhQV/59PrLJrkxb1xJ/Iptc69yTnlgyhBYoX46xchZRDGo2MfWzijll
phLgglbOBCaOOPfHitENbreK+2GNQoS7g/ARD/ySLjqPkDk1filwcQOcGb7r8SRR3XTDs8/f5y5p
FTSNsjQ7M11iugWHmmGuNMd3Ib7PlV2p1emLgTrCKdHw+3aFj88PJeknyYpWjhf6EEPLh0LyrLNv
Wu0uImL3KfAD5Nl8Q/uWN6zEptUpU9eD6yb9tkyydNdP7t/UG0D7yO78nZWTRD00NWSR4rOLk3N8
dHxj3fOH4Wbtd5Q0m40eau3FhwwOqXfTY/OWAnjjIN7yw0+NW+V7v43bQ5v33isxXs8JOGcVePxl
QCH0MUpa5tV9sypxXz7KU1bqm+z9uPUKGtlRN+hP5c6HXFVd0CvskoYI94r8UmRNBz1JrLWfTOxo
qICfg+mwRD4seWNpIgRowuojHMtZ/VA6RBnPrudQtzR4fKaJPx/FT0SXEYI5obPSUELhqNc2Arpl
Sar+2EzbRszRoTsYTFYLE20+ePXwWCkqwN3cB0Zq14R3pIXHXxwQT3EQ6E7fSfK9KY0/U4VNfOJL
gqdCK7V1pbI7JqCzhp/+SgqopyiV7A7Gq85PDnWhpmDMJ3+jF3nqDoH5+yG17kJNdTMW6N1b6sCi
mTtttk7xs1ylDg52e/LULWddJa2DxP4rL1KNH2rLXBvCyO4bRAEWvPgdDs0hr9eDoyb7GUviQH+A
ZANfQiQNzBO+yGoHhD4Jvuqw2c/rJcsLnU0FVb9xZyU6zrbRC05RCeKrK8/CASqiS8TZ7B41Xfku
Q0UQp/cFzNkBqqczzlP1Dys3Ln1fl180haVEWNvg7Xvmd3EMDAlavheUzcx92Tf9oYEy4dnwYnj6
2ZD53keFbZ5GfbjXUufcNaE3h+YJgFRkELpcW8gvxGYtaPD8Lf9+1VkcQHi5W4RJ/5RCZvQrIx+q
c2R2yBHY/hiDl2T2jxdf2o0qpPtm2Sp3HVLtW98rzLc6Lb9aEcLh80dJLRrnUsPdtUv9JN+pk9yH
rwDUgwi+O+tT0rSDE5FY/ZMEDVpmjP65tuFFtepUPZVa2F6ssssJFs/kJ8vCOe1mfvS1R7EbkVo2
KyuVtcgUcJQimGOUynDpBlA/zMB/JcupEIaGYAO6tdo0wo2nN7AhSAZB4bn8pZ9SPTv0TJkQAQqQ
qx9k46uSdSOc9PVwKLre/wTYYzeUcfptnEJ+dbsoz+U42hCG5F9Fvl8hbYZ433Btip4hmVnmShQE
/OcxBTuNRZ3/rPUEHgcVieVwE6WsbFaybezHSgt+ekr9TeONfEm9FGxV1cavIPBy4K198dhKfbgL
IWWEEwAwKK4o64RTsW/t+yaGDl0PGutL4wImAorhXwLbkV8MD8aAKT9xamcrJ5FyEMldZxO4Jveh
eogs2d6i9HtE4UN/1EHPbAa9aA51ok6g6r+SVRASQvaeHJyyPuCnB3Q+gfr5TsCy8FCoE8lC2jnm
ps0sHUKzKY6ORTrIhTVb8PlhjIfPlgpWPlHMejtDPwNImSJPmkO8PI/lSSHCKPwIFQ4A3ilk/mO/
qf2Yb3Eta1+HsdNgZ/SCC/BH9p3x263szC8/i7PUbX6dER1bfiagpVuJM1FqRWEA+GCVh7JzrWMn
e0vrr+7kCA+bRL3ggzDZOgn8a4enCykKs3rtxxLeMaB3fS9pd6DEJ91DkpFpI7KV9oQBTtC7KiAE
14Mu8SRKVW94kovQehB1IAg6X5Q5lsUeQpFsu8EC/DP92SZ2nkGFW+sXs3DtF2aLB4lowC82umF7
PbZ/uY1dsz9CQdW+aK4R3InLhTs5mi5PLLfbWAYwSRF8J8LwUB7SDkplwnY1/QRktUPmrfIU7eD1
eFkyIFyMwMja3JaICL2g6VC3VJAZCxMJ2FbsTSECGhLjdsmXLQeHtuLzgtZdzAc8jONTGtrG2+Ar
3h0+vGY12I3xhm6SeQDm1m5EMkY9bNuZZr0PmBrf11bzGOOh3asxYUO47uHPuU27fNLmcpbhOVrt
fY9XFA6NTjdYbCSd8gREQX6qJ0B4PiL5PKWMMqqBRiG7IpLiECc9/G+9h0ZMDPuH1RqrAerHT70f
eruuq+u9r47RCXRmuB6RzN45klJsRRxi7XTKlcixeZCKv8FhlF5dn7mnGMW6wdejYlFIj2TnXAxE
DzSJgs8gLN9+KbihfJx4vfkopjCOpNpgcS1lhcskXCe9BDkKQnbzX7EWILHJXz/kjyFSKTlo3xUe
JNhwJ8Z4cxo6/EUXd3kQNazfQe1BQPklHF1lq+aRdRBmarlS/cw8+qnurMVt4M1eRXwKHkWf61zS
gZ85Id+35F4Ju+Egt/lwhpeDMS5Ob9Osot4UlDUMPXF3ddGY1qaLXP0E3PisD41+rWCAjPXeOM7h
/Sn6o2si13H7C8It1R9xwhs2vqxIv5ouqz9mz+Pa64qQH1PB+GwBf8816+/F3ZgYW7339RXBcdVZ
HKAZqOczkVRqqzqP02FJyoSdn4d87SD/dal3geq3F2k6FxnizIjThLhexR/mEgi4ilUw/RWIYq82
Kf5wiubVS+skRMnp1QCYpnWiszj4fkh0hDj1uiQ+R3B7zSVLHh9NHASZ811kGXIDafW0ACYs7b7L
eufeQVfjHpLRYa8RqcKzgDNxi5AVQYm+G+yZ5561MK/PhApUQIalaj67yRMF8lRqONk2sfHfEqTp
PQ7m90ZttXuREIdo2kmGeAqmucB/nLNkvUFyToZvdShD1gqpDSg7hpRguUwpZZ5PYrMki4ty15oj
cwh7CPx9Zxufhip0UFyLgzsl4V1quT5WG3HadOlR1mvjKFJ9UzIzzuRmi++FPReEmsZI7c6NrRkN
XKg2PAhsZm0mNYSNheTtTqCFxMFk2pUXFvu9fNpPCOqhWFm7+oqlofFA2/IpzC1rWydJsglRethU
Hh+yPomjIwH7nvl5jCoWnVmbeFdj2vRidyC9Ithb71nq4uCdkoi4plfATpK8KmpT3oeehZ7Ou7Ww
KSYb2WTrnNU/EpjKFg8cRMZ2eLX1Hg/++5nI42u46ZMA796U34aQsm7U2v+poQ50YJ8f9kTNGp6g
WKq2PSxqRVGMz1LoDs+WBFwstIccuCXJ0Q2LoypDwSOSptMPzxpceCmupkdxlTLp0+SllO6FhUPI
4sXP1S+iMBkK/QKr4SGYxBqttP51UMvIOi15ZsTvroiYqxBSRcDAMMoXZ4oa8Hrn2QsNaZ9aQ3Fy
g/osqRPzqhucTDTofiq+9iNsHAmResna2UUkHRszSB/CgZ9jQ+jmD+5UWMpDFawhhDEfok5qCc5y
vb2NwISVDW9N5JzKrg++s4dRAA6N+qvS6BLTaLVfNymbbOC/441VOANinyuhMrYc2hrOH6NVcZNN
8mOK43qHkrhzgjqhUckl8NgicFBOQtgiTf4Ot0y7tvh8lBfXC8tjnNbVmvAiPAtmzF5SYr+Kwhga
8JemnS29qZw4hvsBQmzkDpydALFqeZNcPVaufd2kb7qRxSu166qfesjuq6Ez1n12zqRcab6NucOc
w6n1Zz9Nvuqm05zqBNb1VcJe3VVyw2MZW9apK0sZQAlODnY+4WQfbOItAyt5TAlBfeolm+ecFvlG
LUr3SRwcJdiZkAvei1QhV1BHFaW8FklxVWX4F/gE8ms81RGDjjrElulPK17IEok+2Ua2f2wVx7jo
mtM9qNPBLPg3d9ET2Ibj0D2IAqdp2nOs63NK5Ld21j/QhXumf9o5TNi2qiwEZIdOgktiOsDqCvHb
dOij0d14OpNeUeBHnsN2/WTTajU0Hs7oH0EJvmWZEX52K1yqOWiJe6cNi0MHPPRomDaRcwUu36bw
QKcMdH/aaBY7y1kat3eAf6d96CV3bA3rWDbOUWKgEJlgqazU1AwN9Mbswct5UsY33vEPFUE7bVKP
r1Xo5c9ZAzx2SplN6T5D/L4SZUkQyi+NdRFFsgNGAeclVETjqzikxNM7ZjwnxujRi4p4xQ5dumv8
SDtByQICIWvwntrhA+oP1Yn3BiFMOXbyWpzGY5Yfq479raeJFKS3lQ728ATqvgl/OQzPaqjVhzxE
bjft3HBYdZJ/6tKSQ6J0cAwE8VXS7AzgMTT7W5DP5SmGhH7lBMOTjibEzi2M6qFygrugzrNXNNYJ
ztbtgGm+nb56A3JDQZt0uzZSKVWcYB/oQbT1JuM0Tk5Z6+B+VJ+ynPkAcFl7ArHiCY2L7F5KFem+
JFD0Xs4LaWImSDZ4X4vtMCXnvIyNDsf6YXufm76vXoyQTRDUevqVVUg4TEyC5HDXOnLGRpCltue6
j1ro4kx4m8RyobYke1tOvAQiSFDEDMKiCQNxq0vEyJQGMUgTtcANq4DIM4zwQkhwS7w1FgEzxY2l
o1/KyD+alqU/mYCpn9TKPXpj3n6SrFY6eeAn1iKZmNBFmknt7kWyQsCGqbE2XkWS0TU+2ilgfMSU
KlCyxHB6cvKnG0BVGNtyedeFMQTKTa5tBqsDpzTsIUG0/ijUAuf/kOdvCC+am8Yxu2tO5PaRlVG7
A5z0GId+sp237yGeeOhGBC+Eg0cKYMd3mBgexVY+ca7oubX8qGxHuvo4zLpXvQ2JZlP8H75lhCuh
TtlbprN2tQ50cROEr0EUHYX6pR0T5wHjVHUQSVglMyJgviRK6h5yBdw/xHLBndPwbccDcJGJQnmJ
0Ye42C0RQ0gtSF9iPwjBcAzjgwK50L3vEt8rtbDq6h1aMb6Xp5ChttZTkQQv2sSqO+SJudEBKp4C
V9avqZX8NOj4RCY37OdJss2+1BHK/MexUwI4N9+LReTEWFUyOzw5jEHMCu89yPa2gdMC956INRd0
7FKw5AkTUdAb8q8rBIFG1mYq2EG42bp0hJizcT+xNq9PsmG7oI6gqBzBIG3g6UpOojT18SW3kfms
OzpxCWX6WWSXtursO4AWW5GUWHuv8rTz7trBsa898q61wbSfH+nPgn6gwzZKT7AuQ9oRVPLBhA7v
KTAQzRT/oQQFMmWzUJVTIQL1vcG/71zJPlUeAnpu01dvWXMN4va+lAkuyhL/FZIu/y0E94JbVfNO
A3Och9DVCK2aLALzq9UH2Xd2PWAzwM3GtH5kSyEq0q3W+8EXq4rYGuVfnDBAwHJVlz7XXUCcc0Bo
tdVnGR9GNqKECZygB6nz9o4ihcDVXBtqaEW5R0+iPOolrMmARcdHAw/Muus65Tv6qWs7kIhSV4dv
TaWVb01tVgQQdcxfWoIC8hDqKH3Q3JcEicuVO9lChp5IDeJwRVE9uoOLpwYlqRPbV5MzqHoVXG6V
aTFJUAhg6fs0utrEwa7ths1+wBCEcmssJ5sOCQ7Z8DsIo+00XaUwA7GRaIRP4kD0vK+g7CESnoSH
wQ7anyaAx7n8to7sO8s/mIgmwI7v+colUgqQ4wny4zm0isJZaIdpvMpKtJMhmFbezPo6x4uawx+u
WB0YBpw1KInAAD3xkQQZLK2qQYyAiESRUimckwlz0VXNf1T4JwRe9kwLRcD1LrbwZgrjKWVAnrwL
IcE+qayHCF4w8aYnTmjpB1uSi9chj8N10WndUy0jCoL2SX/GLxxcAIvCyunY+lPhZK27i77HKLxc
k7p3r+LMtr6UtWfe3WTXvKpVmufNDpJEZT2Opb9X7AYfWxhZyQuIDAvwJm5WuyPiKPdhmjcU88Wp
Y6RyAIuLD6bmQLdU1oOOPl8a3auj9F033HylKFCVOVKUXVtCNq8osHQoCz0MpYkQclEoqEHzx0Cc
RYlCi5YV62YqdvBsPARyrpxcM/0qUuLgg0LZq0q58St2YpeD1QbHEAzQcckSZ4Nj/DJDKnKoaYa0
5P0Y2Lo5R7VO1lwgrH9lqA3woObnnFoqxLOZqTsdrfajkfwvLc1XiObgKMPh0jifllpEDyBtMOxj
7dsoiDcqM6mpW1kQFshVTzcWpQPsCwj7NptAAwe8XC7OQtOFHHG5N/BDqCInSM8jmGTZ8Ab+7eEo
UxPl1NiHW9KFJeuNT63HNFxtLOILRe2Dmfx6ZksLYRkfFQ9HWaW6PxI5K+9i1S0+HESe22vJrnDq
DlzyX6WLcaLLxR3rGvcSIAr99zpuklkIxNfLYIG6KRD1iryaANQdJHAf2wrfWxV2gHedC5pwcB1C
PbRcunTupp1cgY/EqvwQx1cYAMPmwEo4y1Zub/pz2gAAu66JUVwvNkVX/bIWecL4Jk8U3OT9zm5u
bqlaNJfl+cfmbuoqspweirqXbt40dXNJ7oyvluJq5yYvkantf3Sxkb2kepW99Hr0VYm77M4rvexF
l6B4kFzf24vCyAJR2bjl5OfFlkjn8jFA21WqFL9eV2b8GEasAUVhhgjXxmx7e74U6ivnMKLBtBal
bWpJyJX2R5ESzQObO1lZYN3PlwcTaDWEVFAUhjXE7aFj4K+aWpYyX7kiT/8gUqKrDWzQspmnj8Ke
zXcQgH1tzQ1YlRLsWWqrG1Ea5H11Bwzpi7hcHEYWChFUC09zloL7TI975yTs6wb6NbS0wEtPrecg
ES6OhKZflzZBvcYvT7DV/PxMFRqb2m8DpquYJqw8t1XTs1UyJYe88c9Ek7XzA1RSzXzqgx+uXVZH
NdRr6DSM9GgG1QgKbKifITND5EaVhp+5R1AxUb/f5CS31rrZB/chnAcnt4P4LY7k7hX027cCrOZP
Z4iP7HiUXzoiUjd2VJQTgoblXMMnOoht9VOGWLwRtONPeHWedE/yP1VQxW6VXNJAFZfmnTpqzSau
Ve8rQeF7Yaq0+h/MV5wXXUW+F+B/esoHd7iXjFBmXdY337URDpipVhuXE8ub0HqSO+bcyLFYB1zt
kKaambOa+wjhxxTMFNcT4XWn2g+t7mdHi396VjHpJYBrFAlJzzkkOaGbNihnsF7tsC+IagVoxJ0k
Jv909SDJ7L7WzhsqK+WqS7Tumxw3D43R93/q0Fv4ELZC+Bqx2AnH6k/ZCx47La6++QR1rvw6N94U
qya+zDLkJxviw23bjs41LaGTgB5FOTsmclsKu8IHf/TKOyl26p1n59bDGCBlHAay8VLX7G6Bn46/
GN7wPXEt6Yc76PtIH/EdpWsZhz17zQbUXrJs/vDb6kdLvNkX3Yf+IyzwAo09TN5dY2gPMJW0u7yG
zICNckhwvJOtMiZ5qw+CbzmD1ntXsj8NRA/2ZlY0R2DV0YuqoGTv+PDXCf7lAHfdJsAheAqGMPls
tIeZ1Jk4dyKsMnVjEP/yBcJxXpjNJp3tRB8aaVtCNvP3RmrH/tBIp7tglKbLRSP+mDkn2MaSz8wu
RSOQ99hzI6IrdoQ2vGgkJ0R8uZNiupOlkelO6gwSW7XM7Dso6KBTE/zU052IRtBNXBrppjtRQU5s
hJX/X+9E9EXlcyAaYYVn3y13Ek2NSMPtnYhGLH/81chyJ+KdgNd/EM/BtrpwheCIfszNIr1Pp0PS
dBFBIPinbWSS7mUrhMOsgJ34CCDnk9M1tr4ShkNIcFZRaFtht1Qgkka06/RWvQrLjBgWcBg9cOuu
6c+WqEOY1br6R8RAPHywqwwDT03jtbsPhq0MxArIYs9HgV7NNeqQ6Ow8tUcYYcoUB9EPl7X7IU+R
YJny5z7ntjec1UEDA/Y32z411StO6SVbJxRrrizBz6u6TXMRhfOj6BPlU5orE5aMehZblogI/8BV
uxddmPuehWxky6EdbBdDcR1KVhbrjr5Z3xTI/MwPGTuqq5uCNnIUgvuc601+A1XwHXvW8+v60NHS
ZJk+5vWdyFt6G2j6gxk1yHlMNzDflFMbUDi3BoDT96cj2uFTqK3M7ohUhXoIoKXfjuMYfu5sYlws
zVYuypScwgjCz4NuqBcjrCGDmTIJVo+2vWEpxHCRDIaWHYYqf9Iy9ibkoH5CdSP6nDRJcrCrqpsr
5k8dhdi8Lu48D9FJWhYXlxJCViBZ4rW4aLRMfZMx7ZtLB8065bYcPMtaZj6AQvg0dyAzVaIcUmeu
muDqhuBZQyJuXC/flCGY+8mV7bkwdBQZpw551bTTwRftKG5KH+w9sjX286hJwUOnpiCiuBuHHcU9
EXHFTjyA2GbW5wLju0pR0L/yGWctgplra/aptQt0baakiqt7E7s5KohTEtKjrQPQnK+oU6IIj2SS
yC+jxthZzqDvRLJwQZL0YVbey0mnvjRZwYYQPa3MsDjxzQ/QR6A2CVwtnIsyUX1T0tbaNfRQHfK/
gXqFsoTF9JSvqw0AWitI0aHnpfV9+70gwuLBDBCY94iwFVZKXOgIrsM2Jqwcr20Jqu+asyiN4WpW
25Lls1t7V/hYcN+Kl9nDf8FPQJ0rcZUMLprUeCjdKoSjTD+Jq8e4SI9dBbuvSDpulqwNHAEX0RT3
5EEn8ynylfIOYhhl7jZs/d3WzjR4UKduy43ylOhe/+gWbYGAcQEmZLq5aZiGMnuH4hksw1SUEqCm
B5/rJtTmYSpqUmQDoD8aHpA581Ah9LqqhvZhmAoryn8/TEMF+bExO4qL9QpaMjFMRXsD/BHAbfME
wXs6B8vEqWOaOA9TafQ/za/xfZiKllIioFZVHDNMEVn/3TAVZpnl8G4CtNznG2eYWolmPcMMFDw0
DFPRZBDiozG8pphH0jJM2dGYh+l8d9MwradhKnq0DFNR2jTN1ukL5SX0Rth134fpADUSU0uGqTAb
TbYUx2mY1ro9D1PRNa2pipPcNQHkldO4rANjrUHvfRKlKTQgN8NU1CaGaWlYyV506e/DlHC4efQq
jqkfYQ2r56EEErxda+/DNIojfCRu8SZF+q9hKtpE/BHS9vdh2hcTZRLDFDHmENY67SSaXIap6FAQ
4y0wEEe/iNK/DVNNLYmcm8al1qL22qptPH/02nJ8ou3+0QiteZgKKz+x1ENhg+UX/YFD5NfXVCR3
Ypj2ZQ7bau36+ypPvefBLYctjlv0iIBdP4lDlu0jIjnmhMHmzC5wXeBhk70wCLR01dtm+djlrfTk
hoiEohKFfst7FaMOLxN6MtB/cJHuBNm+JP7mg0XZpQQtGM29uIh/G76HgzOuRVJcJbXRuQKReRVZ
zKE6kEABKt3vrTAo2VZJlDth30dNAjkn8B3RrdksNV5jPTcvItURDnEcpXZYiaS4Kiqb723ge7NF
AmLnpMoE3i2toGyDD1VWk7O4YFS6+gwzkvfBpEN3lB/X2JzEZXkZppdi7L4uzbD7ycw7q7Wj6JzE
dutdL4cvSzN2bUp4UivvKJrpcgPYVDXMdy/MLC0q14pelAeRRO/LuBaOc1xaAbQJXd/QqsT88jZt
lahcqAx3okaRNQQaKNncD3+9/tySH4xYXi+PzIricQMncrcTF2RRKD+G7velEaBawZaPnTsPGRep
+acaCt7pTYtqljFllca+w4txsFr0hVvCQ5/EwdEjb1OElbtLUBCe88BL4PL2FUDkmBFFqZ/+xVVD
OtHTlcq9qKhqUMP93VXV1NbS/ntb//mqofFAAMS3V0lTW6Kim7ZETaYCP9O/vKrRDTY8Qyc41Jps
PkA2VV7ywL6obpBLLAkJWazGZJ3bJW9ZpKZDg1rAClEYlKSmZA0k+6G2Om+rK6a9WfJw7mXHqAZk
J2oXdqMzeveWhYTle3XiDLruO1brRGU3Bk0nQZ+tpWn3ca5u6l2ZV/KOoTOsRZ44aESJnQ0zeJJF
j0UTqfSiupp2LxLCavRlbwWTkXlc8th474lhBzBQTT0RdkYp9QfFz7qVsBO9DoBAXDOA38ul4gLF
A3QLmczd/KzaPnZwVKFEKmoSxqY5BLuxS6W5wyJP0339pCnV5w+P2DhEcOc8iObm/poBOupaf5rr
mm5eQjBr07jMQZa8TC/tvdJ05vwwRYHta8kdsSiH2Wx6NXN+Y22NvLDvltvwa2VY1dCMHJYn4LCH
uSXWrIZf/q+nkiqqdFSr8Y+l5dC23fvBuYgccRDmYdY/l3WIBvT7uFBL4spbHQfokqerSDjGHTPe
pTNV41WXxlEvSlGPm7ZPpI1T+d+BtVbHIYz7e3HQ7La/x3N9GnpVPlto1gfb2GIG6frJdbEY5CaC
OwEarzYBmChP17dNNp7T1D0JM2LCKciHrjjWQf/9pgWtlYq9BEJh9aHOqZIeXTeoPDV9LQoSUX1b
d/EmlRgiH6r2Rr6kQdixJyOamitK2ZySlE45fLDsm+4e8LR1Et2ce9wSF8ZCLL+bLw4Sw7/3su2H
qqbg0ksdefu54um5iLPQx3896vLr3DeRZ7uZtFdlF+Y+8cQGo413nWyWa/E8hc1smHryJjEVeSMK
5r6E48T13ufJbizMbm5FWFc1CjBW2SCl+v6CxFkg1a9O6IeIV0yPfzZubQSBrObyIS/UoHtBUnO5
vG/8nM1ohAmmGmdToOrmidiDX0lR0iSGfJi0gebKZ0PdldF0QPZhfjnCUNyHrcnhVu2leK52foog
B8HKB4o8v7XFOmYVvOo9u5wfrSgQrybxou92bZQT3QC3ZSchwb3WSyzlErLEHAgudtLVko6c4VfJ
TV7y9wJhh+f4r4tFusxM/2gSmSCu/Y9VLTUvdkv1tz1abJbrflf1aLY/FClztre9Wqr+j1XdXrK0
9LtLlrzaVeH6z+Of/6bTy2U31d9eLO5u6fXvbnZIGW9KEB3/TVWLzVLV76qfn8Jic3OdPATtOtfG
DtwuI+d3dvOdeHmZr6Nek9eeUTKvGGX9JM7EIXWDj3khsCPW6o0X29ul/HcXijxXp0ZxJiXWN6cK
0TgTNUi67sH48Y/zriFs6Ff9UI5xHpphYm9vuiGq/OfVIhsc4B1bxNl+Lp9rnOv6eD7X+482RBXi
IB7Ex35+vHpuKSs2I5Rrh4+1/7NXcx03z3VJiltbWlw6sNxz59mmRmzwXw9T2LCWINMmILAeT/9s
dann5rqlZWGytLJcIc5uLhN54tp/0WFhDKEUNIU6Gh/TuPpddfMtLDWLsw+ZS8nS5pInzpaCm/v6
XXtL9wMA+nt4BghE/NuY/381Pg8QjVgjxDOsaJcF/hqJPoTrkWFZE0Wog/6w7SOUz2wSQ0r5nOP1
WUUTp0DMtq1pyNFsq2qpMdsS0vUP2wg6ZXuyNUYd6pG/25ZB4zxXLSyQgtYgpF5h+y/6MNXLDPn/
1oebekV/gwqlXqUY8eVOjOzTc7jpg1LFznFQe6i+Jttm6m870TBMz+E/9iGf7u3vtjf1iuf7L/tg
mzWrShUysv/eB+iZnaP83l9xb+/9venD72zfnwOKDfJbIYHagkcHyBVxNDH7B1nSOcShyOO6VSP4
h5OuehAlbuVpZ0dvriK15BelTmy8H7UQG5nlgyhAgiE6xI4PHHmqdLmiV4vdAD/m3ZKfqzbxyAFA
gzHoWgivnda+Dux4LCbizC+MCM9t7u+XgjFNdAjy6tf4vRlRqPrm51oaSwh4/up+1iflHo+zC9/t
e97U4Rrl9yRqwdS853epqmxCbfQQj6D7oiCAnJw4DmtTiCckGoTDh8Wdqhpzl4Rd0ZrmkdjAH0sv
Rb6ThY8NQtPn+S7l3hp3EM7X82NfjJuASaHZ3y85TuyGmzK05Lk34inD1K2xZ29Dc/bXzYgLfOCc
q8IyIF58L4DgyT1UnZas5pcrDI3SPxNAkl8Wu2joEfyrbHvukij4a2yIRsWFInsZH0s3SyX/MD6W
fDE+yml8LHnZND6qBpLNJU+cEfX42/FRjla9WboqxghxGfPlS77jISypqh2bbeItFUGrn3y1fBWV
L3bKqH1uZLs8LfnL+BB5y1h+Hx+L7c34EAUa9KBifMzvV+SJ8dEG7q/xIfJaO7COtqn/WHoj8pM8
flTksDgvQ1mMEQibIZd/f5lzW4QmTWNkyfZQkN1kHjN8YSAK3seIyFrylzGy5NkRQjlijNwYv4+T
Jd+3tF/jZP4pjHDuPfQff1eeXmon14ObAPAfnKziOOZWcHGNWg83SgiugJiefWb35HVO1e/Eqc9D
DDdBMzhrLfeYB2pRePGHXgs34nQ2DeGrQjGvvO+nKuc25tOlOtGakSIg0UMEByNKUa1EFcKwt7Sy
383XaEYHaq6FEEP0bTYS9h9qdgkF2RYqTMhQIHFLtx0XV7WuaZ6GKiHEZ2nuQ0viMVRZ+/w/jF3X
kts8s3wiVDGDvJVEZWmjd23fsBwZQTCnpz+N4Xop7+e/6tygiMEAGEIUiTDT3djN272TCTcjc9O7
J01vnZp8QhwsbnO2m25Y3SUpkhXzXVDbI1yu96AtnQdmvslFcR5cjjEJEPeBGLb3MbjplZoE4esA
rL4SASaL0lydegNmoO33uQ64NPrtPt5A6yT86BTKfV39nlSnGszg2AQJwD4kYuTKILyCQaXf1FMc
bihLBUyYsYZAVbeFI515L7Uq0VZLcZBoIWgMejAmZ3DHWEpJxa0bjiAfI9rOJXNjdtmaWw98hKs5
f9PaxIxzBZuo2SkKU22+nFVS7zWssfimUkF9kY0f7CblucOOT+1hrOxbu+eSd5tnG5ZB0DE6s803
7dDlYjdlb21UdveASKGCyMtz/W0IYbI5DNp+UuM7m0z14D813Az1zcC9m3zT/myjMhm+Adbp47D1
QHmGN4kbbf9psmWX3erGAFLiRWEuJn8chBJ2a2YBUAb1cNzYzQDVvsn7/O0RmW+VTE7wdFDLlNw8
O/8ym6yZ1Ej/02wdQdBA5QOLDw3CTWMOw3f2faSpdOlvvvpjOuVuBpZML9XTLWOQ5rgx6DirQb+H
Q+tdUNb1CxwkegRSWBmgRO36BaSt5hHIK6BBUqV5FMi920QmsEOQjXPEurlV3yMGA9k0qoAGm2J3
jbIZTn7XjRyz01zXDuG0O+XRlbIlkD5Sz81xyKq6LX4zO3eeQYSXPYPdcjVLlWmdKWfTErvrL13H
s7mQTAs6/mZaDBauG9NwUpRtu9C8NQ1w/LemwWHszTScnwCYS5lGN/0f0+KcA+pGmRYabNVJVr0g
LHXvlcBUkBmz7oEAYd3DGT1A5EntbWxvsu5BRw+ZC0hX5mUAn1RZ0osQvww+rVmLJNRGEdbf8EvV
RxKROoIHezBLS6C8qQ5mWeCEBzBKwntItUgyZlTNXSx+L42RuAXcQ1AkKQCe/tjIU8AJBI3rATvw
j404o6r28AGE+/K7jQY8566xZQOP9Y/ZdCXz8i4cSyBcvhsk80hfhy28ZRaZllYmcBoQKbwYqcW9
dmnwUf1gpeAK08qFd4fqikwVcIhbC8uNdouMj02yawCrNptEBZhN22dnFEfKeayPGO7B2SaAfriQ
jPoC3KK3AnK8vlsGovHiYeu2COElPTKzbhFR2uCkZRHNVwYOEOKovS6Ww20PUeTMKfbLTZdOy3z4
8IfwBv7zazWdJk5wQ35exmG2CzyCE/DT7ihHCVBLQAbNnGBPVpJMlmPrpy0QmOas+h2lwZpjmjpf
l6rUOFBr40rK+YkgiRQOduZ7qR9Ilayih1TU49tDOsveH1KtzQE441l6ee9mN48x1f/7ASUjiwoh
dWzCA7rYB7z+8IBYJQBwqB+UEg5k2jsXsLeLiHrmk/ccgcDtRPJZ9P6ELj/W8oQuMmYWN0/ozfAi
bGt5QuehnFzM2v5+QmXnGrtwjLGsfP+x6AlNx/HmQSa7zGI4hnEPx473G1qe0LkHVSAmAVboOAJE
+fuTPMry5gldrBemffOUztanhreSAIKdH3oyq5duj2kDjmaXAXp/Sucfa7YQT2jWVm9P6CwC6dWq
1OJyv4wNoFxvn1AyB6Hd4hTE7fMyDiTXAQTw4QmtDcSYT0EJyNL3gaAntDPstyeUCt6f0GVsqPE/
T+gyDHkBmFh4NOsHUqACGQOJE2cD8DVQv4zT9dUq41N55q2+SqXOv4KdxPVbPZMHHCdpLxr4CeDC
535F0H7kF72j2LsBRtYV7oX0HaeTQJ9NrJMBeryntmxfST4Z5aiCFJNLk9jVg2PglqnADA2ghnXT
eC2zAWgP6YRoPi7410H3QAwa2Ml9gO2bq2Bxso6VSXow/uZNaD10toZwnxwwQFTBkwA+h2Pi09QD
ZzZ0GRaMSj8aIjCYafkn7gGlMwEXjk/yAGRUomgUGHnF9jXcieZbQ/jnapQy/lIXoBIwFdKomDrt
a/RM3cRDyAETAEQE1wD/qQTAFJmVTECOBXuccomqdBop0hcxgGZopBC66zzHvTOPFFj8QJOLiJQT
fKA+jlTTRMDsVSM1WNrbSCFg422kcD5lAfoJXCv0W6SF8zZSFc5krgADidd0h5ql/265Zt6MFMnV
SLWh1TyZ9vQ2UmRqKZKzw/O3kaqtEdDw6qfgveXrjMWvwLF+Gym6ZYYnagAf4s1ITZ6nffXuyC6v
yvlWTG2yN9tQ+wyvhxW+AuOLXsO1ELH/7T0+z829VcfWYUjDXz3wKwGFgoTkbT+dk1CPzou8waXv
crggkQYV5Ewdsk9gpzFr3UNoD+rrOa6aom13pEfJBB9w6mbpYW74TzfMw6+6iuEQ7wNpGd64lC9U
8zKJEYutiqmyqZoHu3i7oxaW5rs/d7F0yxATT3cx16fmQUKE821lKNW/6QLDscjrzPZW4CUA3sC7
7vtgUQ8BQJpg0587mHvVsl+YzIBlvhDhXZkO7NqAOe6EwxXgReUhnICVzDM4u44WQ3izW9wW6MLB
KxD8VT6pUEI13M5u9nDSBf6+qhukIzNXXF021s4S4M0juUtyAwvqFZvYsLvpMwq8DAAo2KIhTTKQ
riKZ14hmADAXWaUMpyvqt6jFo6t30XHRp0I7TYF05Rrahgo4ADsPuql/zp1cu3dbQM8MBhd7jkkz
gkXyMN6BcjBfZ6qYdALAB15bHSejmgvn9hCkm3Sld+G3BOSvR9IifaAL1f40ILzJpuZS4DadEpdd
5aB32PlQdZMyPWaOo5/nHoHMhqkMzwL/LW8q+xw9Ap7WHwuoOxEC2qEv4bUNMUn6cFRoqqWx64F5
FawQhYRx9JJgNfc+BVlyh5jJ1axNOsKyf4umM0GggpuhtrB1Cajvvol9yQ4NC8JzWoPCHd6/4HxX
CckM+CgCJUDli2mE/7EsQlfxT2ug8/ij1CFSuQcUN16lS0N0JZLvWCKx46hj+rv5l8bcgeUxuBsJ
RCh+6H+xae6e8nOdHP75AZuaw6IzG7IYRh3iD8T9tHMAa0Z3wBClu+EDUMsArJc2q4bSGrBbYN3J
QWJTeSnz7TEvzgZCCObE/DtLpSTzGoSUwZMH6AzvygGw4m/qUsHcC9XT+bZ0Yvv01mUGn0N4q6nu
ZyUdPJSrDOAH/mwg9TMr0OUsTYJU3+Jd82uu9N97ISua5lcjELf+103e9OjkiBt2HZH6/zJ6uetl
OOAdmu4Yc7/81/xF3WVAXGwUAoqLJRYLjOreGPMDuNyBr6pElAReDYS1wgRB9LsMACbBnTTXEyJq
MQtT8ljNGgvM01OE0NyJLhvvDCMDORnzznADHWdRXHsGyMSvIDUY7t7E7NWOgPeGAALtkoK74UJX
/ZhplxY+lvD2SrEm+CNf1ICZb5ymdFpHwPoB4NHfKkFfgliiaH6QnFoz0np805O1BEjn4A433ZIO
NQ9gLBdLGKCPmG69m8YwkOBHBRqhhj/0vgAK3pMlDQcBlvAbHnn+RKKgVI7nk4BjhdLg01QeW+AB
ryg7J5n7ABDQAUiMqJVGUbq3EgYjVAVKLGZtBkRn31NOsjQHe1QYgDUQFSRzEAzFbxoMbGPaVKMx
bV2lMCWVdZeNfDvXHuCDKeriCtfkbu0M9vAdeCUrpzYAUK6DFUQwc3gyPFnt0jzTD7k5xfekG2Ef
AlHmIJnkGU7crPBbE4EuISg2ZoctI9BAFjjcc8xyLe0BX+jGkmBOBOfDqo4acC9SnlnyB9ys7GNo
ueWF59N33o9y7Xim/t1obERZDfkvsCTGK8DPg40QBA5bwEflp8zTzYvJQ3BzFVnzGdFe1wIBs7+i
wDkjjtv7rBm2WujzZzBiDusw6ocjAuiEWCUTQPNWbAjer00wvsDBNB+OPWnMerfX/5VQg5RQRWqC
A1xzk3sZ/LcAl6n3Y/NF61x8GEYvO2aJlT5aoO9eGczWvktbfMKk0HuOw6rcT+2Aw+G2KF+AgXA1
B+l9s5M2WGeRPu4dbg+fRrDEbKQrwzkLNI4A7uS83eWGGD/1Cuh5MMtgW6iscLjjVxbCrKm0wkdu
G2gZ86kps6gRCJA+WbqinA+65BgPNbiY25FjXt5sKDdVVvfoYm64FfVU4HFDtstaC94sQFi3tXY8
piYYhOZLDfHXwCdTUlbgtGu+NEga1OZ4pKIlIdlN8XxJ5fD9E8baZaMB1nPn7PEpPQtLFCO8DmsL
SHKpda4aRz/0Pe/3XQ2gf5Fg9yxK0+BTCU/6VZGy+GfsAplCgtFl1VTGgXul+U3rQ1vx4wZPWRhr
Po68+gtgTu0DGCPqPbP7nxqrnYcuyfwYBLOfKo+D+QTspOsircovEkE3AI6V3qXOpwZ7+/GV5LrQ
K5A+Cb4zYrv8YpUaYgim5AXIvZg7ZKGxtpTcm4S5cicWX7sodx/ywBdNMXUb2ej1Ragkj+D9plfD
IcrCWuyoADssbMVCbFlMbVVfZplSBs0NVlCdIQOETphYxeG7bxxFAlqFzOj2pDjr0CWQSka11d+C
0L4SJ5LN3cBPHbSPrdS3JCRLZssCQBvA81VHbMx73wwUiJc6xsYW6DSSuUqiGdo+CsQT1Q1zZRjV
6FITlwNc1CaDnanqbMfSk9FngGd2wv8arLrk8DhcAy8X6DOq37nyfKmKCy3NgbqoIYxBZakgdsN9
b/NqB7z3+HFy7eYU1PE3vALjR0q0sA/ht+mMm0VmF4EanLAETCBqUUGI42K4c4f3JEq1/BVcYa+Y
pmOPo4eXEPDJ9Su2FvQrOJc0Y9VYQbzCii3ae1GlX6mYrjRdiBOQGQ7B2OnGTb0a+6vrwvKEvyhz
VZequf3R1gH5v0hIDHSeaNshcGU91PV0jdeJY2qnMQLrFl0lRfl29S8ZqKMv4TQFuw+6SxY0blMJ
Fyg0+q+msqnRVgaQuTazynvnvbKAugSE9zHCLuKuHrIOwB+U9iHYy7IUAGNzPnAlBzopTqHWVulV
gLM2oUsKhlVGwNl4HdpQXpakrsq3rKPhU8sswERRKRWIqsNRFuXNbtJONrMBAKdkXpoAE/St3Ivh
eNbYbzVvFYDxOdda2mR6XYA9jfpVFcOsve2SFIOw6fBCB5T7gOPWlVOZ+U/Gi3WeSpAReYDRBcZi
/E0E+BtXpRBPUynjrQGgi3OW1+MR++I6nqexu48yFm6MULNfq559nZpi+C2MzdyOMfTP3LaDz0km
tLUQQfOg9div6ButPHWB5Z48L9e2oueZwsUFPlqq8S+GzO+joWmuk8MzX4ts5ldu1CH4cJQHgE5X
B6CPVJeytaItJgXFo2454xqx8SGiqthPa+jHn7kBr2kiNtXgENyPpfkz5dFPWfH0s942g8JEqx9H
1TZeivbW7fJnW9Pt+whokBor7imjuaFzHyb9jzDH1gyJKBm5AJWqLSd/kTVq6zytvRFYuKhFBV7P
vIsWDD6JrCSuEY2/R6x4cZmqLjohFNvcOvZQPmnxCIQ+DjR3Lf7ZKg56QKX+mPD+fylaQNYsdbqg
MLeV55VPZgsAOj0x/q4zqDqVqiPAw3mxsKY5AYH8V+zqAOk+SMC1fm7ZYJ4TzXQBKMbiz5G0c99C
kO5+iNL4sy2me27o/AEcR8mjnMo7qhSZTAeNBEt8yupFy1ZDlYNYRTWJc5rQCfXXZojTS+EG5orE
Vm12/uAMYj9rTcWTJ/rHAmwSnYVF6zn2EI2eOPDyaW0gQ7aYD2d5J/v7nFvZ3jOKs6ciRcFgxI6i
deecrSJnSc40w70YegjkeRU/TDJK6hwks6b69Khg40VuFt5dFssBfoBVGPqFioCdVCzsnOdWWa8N
iwc+VQkohFh2oFwO8fnbLO1o4+RsUk8WG5YX9rYNe5ySKkspoU4HPkYH13a+f5AnJihhwYh0IPko
bBjeg3X42uDbmlZROPdd1Knv9pl2/nAH3GbPJSjsDx/kWFx3IPxyuh0VwJ9mozcqLkANAKsBTi6S
vnvrIe2iytfaiOMvp8bBSLpyF8eIhJrzMrQxU/Gslzk7Adb8XHgIeKDQbTKyArFalN1j2VjtJrxV
j4NK6IoSIEiYR6GcYv+n7IMKZUmZqi1Zkn1o/l+yDypL87zz9rIEwuXS5mKZ1Xm6PwAFaSWn3kB0
BzfAoOkECK3Swi3JAMOPAk0Ae3rCyoFkcwEiQ+7aHpTxqEladOWM5lcvcAGBp+SUYPZvb3qdRb4L
1tBZhv9QcOj65BdpUMd0ZVpb4Kck94smPBrkqk+q+LCo4rDV8O3OFZsBoI/BirdueaoboHm/d0pX
XsPXcAJrrot9dQ/cBzuDJ4vkAHzrEcKdFuAATQ3MmtLWQ2tDOjjnaTIP3RQ1DQIIzUPAHee89J+l
Trvu+szczi1QY56iu5/tMcu6uYaFu5aMVTi3hGXhmFWnWVuM+D/FdWn4y33TDdKtzjbQIGAwlj7p
So3YaBkYOrrvqMbKBfj0IHSgO2kLrT62uvt17he/DtDah7u5kH4/rWv1/ZwfEx7Cw1AP1nNjLkuc
U4MF/NKnBbA7AIJ1WApG+vTimRc7HeLTnMOkxD7FpW6fqgbBL9ikSQ/YTgY4p0Ib10JErVldqjw1
kR1V1lHZpXTJ2oiFPtZCuCtNtnutAsUTl+DdDSd5KmNXnmqV2LJKACKoLsfUjouVaLw/AlKd83RJ
iY6d+K0x8c+U41T9Y3OzlBqlIs/RnBV4JNK9ncHVSdfMJ84L9qyF32Kral8s144e6rC9MC1oXuAK
pc5YgeBGhS68344SYC5rKk05nrG8cABnD2LXsHKPlS3FY+om4R02yrZp7GWPJOo9UPxZqVGtF5lu
BNla1Gayb1Qt0nM1vmGJ3dyR2uBWOBCKpue5WdXaaBj4rhtmtYltbDC85gGP/X4Iv2eYPVwKuwPK
EkBx54RklAUEzJpHkXZaRB/U2lIP16Anq/wPBZSlhkHpaO7qin/7n4383RemaTXmeX+bs/SzGPuh
Pc8qca4eeB/7AWQ/2/ShiDaFojExrKpZOwgc3LXEK9MyoPFUrSN2VJw6XgoihCzb5VK94v9OgAwT
7rGZ+7jISc3AwWOzAvgHcLic4a2acOHNXRYZA9ALmqICUqGsRlWWdlwB2HCsp0o/0vJp75p9uLLC
o1aE+U8HZEoAjUwSwLeB3FsiuOGA6Wh+DxiaAWTng/mtnzDDZVb+K67rHxyOop+8uHUxzwJCSVB8
8hCkfKmkFvsIXB5eZRA9pYklf/FpPDR67HyJJVCVS5NZ+Oi65bG3BNu6hmE88UrUK2q5Ko5NOIjZ
mgTR8tt0BBCvMQb9QwNg2W1T4SQCfJUZdrEr3QHxHDi1qJgSEOYo9Mek9RcZAgmBsdgG3bbJNDAt
APZCrAWmZzu4Zw4PpCimZsAxEQswUYSMCmKsx7EHnsMjJFNnJ0OoP4F51QPQCKyhJOX2YbTFcKEK
es1rxHiV2jqyw++jJaxnJ2uNx6IG45FwzGdKMqcF6ETJ7ikXCldiRVqzE2WxHik2IHfwdpSF06rc
eaZrbTTVGpheUpwVR9PcXIi/OiK3tdNkGiuBfbOnAgGOd22WvbZaGr5aMu2OVlJNa1aZ7KU2wYM2
togRK4HAuvJ4A++vXitB8KDQm61pdMBXGAURiJD/5GchKU0dd2YlXV01uSy2Zl+9zk1QaRGbLDrT
5Syl6qEFTAhg2qJNzXNs9TlHT4ASBTxuNThY9H0F8qd+vyQyLBBrWcOl/V1e9eBa1EFpvRnfZVjx
tyc95g9gPtPvKzvR7wfsy288G8iENkLSt+AUr/dgIrdeO+yeiNINvzmRm/tYO+bYkmqc5wqf6M5t
wCXJ8e9FBHxxtk0rfhSZ95PkaYnvStWI/spYAA/s2NNWc4UUcb1mwoN77AXkYJiXis4ePWgAIWTc
wNo+SOq95xUvmd70Z6GBKK0rBX6u3v7h8sgVaxmxfI398Gof2MwAaEo/3muAIkiBkYRnFJuvvlX3
ie/pNrSdStuCpqm6I2XPlPkhiwcQLZN2hE1KHEjqwN5SbWGKMAEWyr1SDhx+5mPmlmITxxYAn6n3
6rVNyx70KSgb8yEBIeEYbhj1ldoJQNOEvLxVBx5uZAJQaO4rC1MFE2t6s91uVFl3Zaa8ZdEzJUWe
l76Nhak/1wDq7mYsC7B6IOTQz0dsVuTYLLnQlVDcelo6ALuuDs8f5KTRAVN7LXHq91ZV1Yd//tVA
bNOOM14fKQnsHoFidNlODAz0dNkDnn0uz6vm7YoKKOsA6UZbt0onkS3qkPpN9ZvLuei9OcqaHbCf
65LXqxvF+ZLKJ7txxlOL5RXoDst6Qz3fdI9QQ5y+1p9iDYeGBQsqfVcBY3rTG5O7nvNNyI01tkZC
n9dBeS1jrbzqlQQuRafY1OpoKrez5hA3QBUzdGf3lq/EYwlkmQNV7FxA22x0w90Cfaw+IZa3RKSn
ZlUrq8GeHm1S3CQI6NqwkjVrks0bIMvOCglBTbmyuy44LdWKzqwPkxNZ+9a26o2lAdy2B661qLT8
dw/geQPoNT/MKAOENLPrpwb4QNgbFP0pMCIsbKvE8QOgmj+XAjidAB7PfkXwUFO1Rcp+NPFYg+/T
eo001726kbTOTHfxScjBy8IR7rNBaHSyikoz3Y9KOBnGdOkbAKerCqULVk0wIIEwT2WpGl0V5uBd
QVUC32YNSMd/yqgJ6eCYlXegdv9QwHCwjUmj/mtpAjAWJdygi2Yrh58ZkPF+C897isMBh9AVqJCy
Um/ug6oI96U+AER8CsABPAKOudKc7pNWAhe3rzT3pxf9nLSm9CdLaLuuE842Zl4OH47GLvxKgBKE
I+SbVW7u4Rve5n7BsWFr5AJ508zNuzYC03JtFb4EzBHoGEbXn0tx/JZcPLDDzFkENQx+1poCOkKu
DGsUPwRj2w5Y1SHuGsFcvZ78Yun0Q0ZN+DkFdtS6ASvBAxBw6q0WR8a5a834iH3odl/jzXcFdWTm
N1lTPCdJi0Bh2dpfeRDfzU02L5rHsXtgxdUDazz5tcjg9NZOlfME7obaj1pRXoum+BVa2M8MgX8f
D7vWdnTfMfE7AKp3GsGP5HnDBih1CXidBhzqmaDCylQylwiwIcSWAZw+XdMuwpb6xQocY22mqbYv
RLePQFv9wnUw7cmQ29vSdvgX0LdWZtl9A3J5hfdWVeJ7qPOnUkyfCiVPAO+/zkF4e8VUz7hWlgWn
GkwWv+GT9KkGUPtTamNig2VS5TtTX65HA1vHOHesjgz+nBkQo26SwRusKxtkC4d5S+4QqQ2yFqvJ
rStmzjc1SG+pyyvQjdmG+FwHjrmVQtMega2L0/o2Yz+0yfJ7zQy+SJAObtwAW4eA5Wov2F5tN8NU
sK8MdOA4x2c/4JaGL1kPTBlsrHU+XmAqHNKsd31WjyCJrH5Si3BlOFu6bb1mZmzhwUvkaYDr712s
MOSTwi1+eHzTUIMWDuMA9t0dWwbSjSni6RM38xEobmLaxIAjeCJZ7j5rI5CFSYLdD9MfwgkPutK3
dHwknXw9BXGKPw2qxDoOr1pA8IEYFlluAEqT1wb84KBBdXAQI8HN0IU7kiVMt+5kiCOg9zYYD6a1
yTlw1lUbXiXrqw321UVDxKFik8gZsEDRbuaF8WVILBy4QZ8qNQbeKm6C12RsNeFJ6Cw8AZY4llh/
/Z3HCyc8DSqhKyqWwBzHPE8JS90SznopopZyUFnvOg/bNu/18gTv0RTva2Yk+sop0mkf2YoUsQvx
4qe84dbtW74Bjwqo3ByUL/rgywA8kEoWGWWpABR5b+3QqoSSpe25L6qXITIaRKBwZk27dg9I+QC4
4Nw5sx7eZkYdBi8BXmCAYR6xp6Wyos6MzQDXlT1lXRtnh0FdNhcTmEcv7ZRsLTuuECopzaeojX1d
iY2yMi9R5+LMU7VRO5W7n+AGvaEOAe6a+dLrgx21AawwECA1bn+m7KR5hzxs5CMAwOHEnhgrqtTW
uXa1ZPPbLPlvrLH5yZEVWAva/iegg9pT07DhMTNqAzx0w2WceCHWE6A9NviMuL7pJsgPg+1zHTwd
pCwC7IDkMXzrZm2g2DNg49fWnlpmTho/NIr2JEOs2ZpZoCrtgird6NQWmExeE6OXZ66brx4bk0OK
vU5sXiMAd4fH+HdhNUkA5+JMYgqYAHceO5bBEad1O5zT2UdL6iOO1hMAFGIv8iLwdl8DvaPf4ZGy
nuHpU6+dBrAslHXs3vWnuGN+rdYeHF7QB3uULXbYoJzn2ngRhvmVci3IdkBIa6zaoIgQlw9GngrU
6A9UWHq2AMPOCMJTVRPnWekmREDanrJaa3uYOSSRT1mWhtpRdwx7NSunhrjz3OGOZ6zdNC63tgN2
sx85KKw3PAWdbBxrySPJeq96HlNHnkmE5Wx8D88oxB0aXbqOuik56F4EAMH3CksjKYAcUzDatP9q
YKnwPxupzQBn4EHfnwwtApq9JcVDYjbBqWin7KF2guwBvlQ4o4lHHDe9y6oMAIrSMss9ySjBWcu0
Bq+PvZ3cEpypwOhAHE6Qtj41QzoJ3Bk2bvJQiEC7oyQV6Rohq9ZlEY19OJwxH94B6VWftahQVqLc
Vzo8vT4UTJEZ4eXfF5ulwFV1w9w1V3Ysi93SOgDlEeFkj5+joZyuhf2l0oL2AohbvFolsOCuJUA6
d4FnF6s4rAd7FxQpGFRwBjU4j6BIcO61GBhfICrHy9posdNYYZ87zzLnkZIeUVMOC4J7kdv2Y5t2
026QsbkGJzhqmEF9bzGvuVCpDcSho2ha0N+q1ql+xYoKgI5hdSQVbRTlxbBBWvPeg5NhHtLrwtiR
hqWZzr1Z85WAz+de4DO60lIPp4vlcM4L17vWaoJHSaay0uD3aZZnxw9yixmRD7IpMH8qNdIllUHH
2sRs2u3SxlK1EcNXhwfRYdGnQq+CcwUYTHFo+bcNHiY4Fwvno7wEg/ZqabPgIlthmRjtl9apLhwg
jW3gJs6svNQI1Iy1hafM3zdIWewGT6ssbGPAvP01BgikuXfrLoQb7gBWxbCMVzIewXDv9pOOL7zO
gX5pufqJ8pQsWaoD9Bm85wowxl1Cx9OOhoU3Mu89bEo66aospP2S2cN4EI0LmDGVzVswUZoZTv54
p9svrS7hD+Xp7ZFK7az7no1wn6RCOCqBhIM3z2WXZ0+9KbekpIXcuwAH762DtC9uOwDixFsHpEwd
1HnTHkcjdl5UB3YNkGjPtH8iEjhqVvqoybOLsI2bxAOK9qbvgAj+oeCD8pKFR0l90gd8fNAQidOy
q7KNplwD546oqARBwwrkGcL/0DIwdWr4AL0b47TZsI9z782qIISblJs+TqMVP6SVFYA7Twd+ICi9
HyjptN7b1rnVrSk7KL02q+ShSWSx0rwkmfVGDO8pbtp7ailqzXGX5TgpDWvsgoxZe2w9HB9VIY4Q
TDNsryTnDrZvBxX1CKVA7ZfQFSWWVSJcJrBfP8ipthZKUDdpOLCnFqnC0ixCHCNsfWhs7p0KXJ2D
iry1cArkxOZ+Ktx0N8RW+MrG6lSMsf5d/dWxRz6WwCTQJ+wZl6EfB4n5begPpFCUYB4N89Q5l960
siI78I1IMz7pUwASLMMD97fdmJ/a1H7LEr8FDhRMQOFlcMtRylQqEzCQDSCeJxFmhdiuUvWpwv+j
PjW3tP6vuospH/qmbB2Oa8Anl4dpbLujy7PuSFeDyi4yKqgL81aFZB/0FpV/NWUw8xxYY3wAjUY6
rjCNCC9S7CI9ruyjyfPsXCASvPye9jK7a2vQnNTwbFknUVBSFhvq9QMchKsHF7yDJKJc5IQgVmG5
xOaKy2Ksv0p51VViOkAdSfoRhwSt0TcbjceY1adPSQfKQfpml/BuPVmG+5WmBySagpT7CU4ZNvO0
IOYgWe1TZh/mKYDR/6v+rBuKivux1ZsbcPrKrVDs6eU2B9pCoKjpKDE0Nz9GaeObydA72D9EAQhF
JkVtmMmjkQEtlbJUYnIsb7fvJSRzTAvaNxUBMKcdcdoJWs50L3FzLwZgDY+GSHO/zrrxq2dkcAEt
/ymvlByo4x/1TUBZgrwscv3C0hDgYFTVV0x/HvRpHHAuX69ru0iiFbcKOKA55TeXY64/AaLvua1i
jrj5vMZhm/SA115YQF+KXNBImOEu6m3zXsCtA3GkibFhTZpucLrYPeoDiAuwCNb3lK3DynkwrZ2Z
pPDwA9OivRvKrAPwGDYUy3bsHjULrtcGdoCANwdZW7jtXQ2qVapOGp1ngxdGR0Dx3IqJndK8a0sQ
yKFC7yTFpTS1OwC7f681uMRYRRVjWS265zhGhAxjeLcBzq19xllm8YjNijU8HLrnvvQUqFSKdSdn
7arIvPank37tNVf8drn5dUwM9hKLwEagTSmucqwjcJCBrL6F08kDnDFLAP9H4psTR/vWQuhO4DnV
lsX1sMFcvTxkk2G+Gqm897jQHgLbFE+djIDRV5ivE8PXLMlcviYtbNrfViqS8t4p+fQAlz/7sXoa
w9Fd2SBD24/znylt3VWBUIi9g793tKZyynP1x4KrR/2w1MEitn6ggg8y3UuynZGn3W8qTS0hwbMs
s7GF91A4Dj/DNANZfQn/WPaEk6ofw6ind9gcaC4MRKoWli5sQ7Kwa3aMV+xEuTQo0ztKQPhXqDAj
PD5KtpQ2cABhEsQbOjNWYEucwCLae+e2SYNz7TC9WwHK0TvbKqngz+xrI7zhSAdIMuD4qUqGZwjT
DgGSnZNsx3gPECI8ERDBfVEvVzYf4Tv2f4R9V3PkuNLsL2IEvXlt72VaGs3oBbFjFqAHHUjw199k
UTvUzjnnuy8IolAAKanFBqqyMqc+XS3NYstBIB6OXnoVvYK4Hm8e66IwbqgzMF9a0SbrJsjDIxi9
zRcoMCMsZjTRlkYLN/SP/ghJKZoKLdHohhrVRxokE5IWwq2TF0NNS0f9l4BV4kZDvh1ARcQv0iO5
22mqdkkVI6A1PYZl6PEUWkhm0ShHEfCDLBD0nB6DPADDWYFcmd8bMXQ3w8WZI0ZlTq6N4NC4o3jO
OkM8l/gfSmUeP5AJMkb2VQwAaXoDjhCFNQb7wQtRApnKIl07uQddL9Pme6SHMN43KXC62BHTZEjm
Vo8c8SdaeDalpn+UkVN9sgmgnbYO9m3bedEhH7MVOJ9LiK5Pi7rlqwUY/iMt4IxaXAbtvFKvmh5b
GtpCNNEUm3m+yxFrMQNRHj7m185BqxZiYZO3oTyo1dn9nnr0ZPiqUQcngLwLQukZ/jYAhWwaI1G7
eQFeBm/NmHhQn8MvCBoh8oo/+EWtYtH2j4ab6kc2esOjKnEOGus43Ece5L1XCFSzfez5UKeIB9Fs
f3Hyp7GU41dPvqGS8O3TZouM1QvJm+e5q46mGSAOypTzOjD10a0mwAF1oxJYXhI/X7o0VwC1dGy5
8x9zS4QkHjK8mLcVWJavw4DY8oouCwv/ONrlzU73JYxeMWUcpway3si8ArDnCt2vmYQk59qv7rnd
18+zvB8L242bQg2LumXTudeyYE/UI4k/Q3d/u3nMzgiIqLsDzNKBFiOPLPfV3dfPtCC5l47zsSCN
pZU3/fGqcqU9HDQiPT40OOzhjKLC5IQ/4yuin0Oy1dxAvBlR9dmHHHNEIB/cXqhNHwVQfkc1UbLt
6kmcLoza/afFgAh+xKcOrKe0mO8/ddI2b8sqtRfVeEl0+9khYIZ3kKAwW839uMnxDx4Pej0/HIKY
44PSvrWGtqe7XdahKzaEICTJahNkRNOPQsbUbg9pl2QXemoyeZYToPSrsdd1ENUbt2QIv3S5uoRT
I8MQ0hLT1X+zhWN7iFTaHRdfYEI/z6L5ZOt5JPdN0n37n745yjvXKjWSjYGj2FWEFk5zidnvhVk7
I1BGjj2uhK7LPdREUM4wOWnAs65CTO7kVKHSzrB0eyZbPE+ZhmOgJLAbwOI6T9k872NFWQK2k/DN
R3fynh9gutI5CkKMyGG7+VZ0F1rcR4Z07wb+L+p9GqXLQTYHBUT/iXrLPckZ9fjYhkMlfU03mm9M
PhIHq8vEZzXbPj3H9IP6jhxRp2K1yOBMvxKJwk3UAnrA/PAq/faxzuS53BAksZdS2FA5/P1zLw8s
Qyff8rCBPistNS/bBGaF/68DPXogm+9cedW+LpL+UiE5gYIv01OXbmpUPLp7fNpfxunvblTIs+FD
N/mQO/nQUJ8gm92ChH63TKbRpUt+ZPPxzXbwVHCe51f4YoPCOxKM0yulKvvhOl9NXVROIQUHddXt
HwPzWyYY8WKchydvet8sk+kd5P3bZRldFvx0k9+r0NxPN2GAM28/GZd1mgqqPjzG8B+3FzpG2BQh
pA04tjvwVwztqWpCO1vRJTVZ4yOlOzWL7ZMjDVN/8eljjqKzT07LzGW1LHSKDbf68dO9aIkuSI5B
Guq1zJsKOjpteI76VNfz5ae+zA0U1c9jLlDNDqjhjjTOUic805UOBrALf5q/DDlIEm6QYizX87BI
G0NslnEz/wlghr7gwKwuEfIOFvgewaQMnZ9VX3loPaMbAC8AX0octMG1m6LJ8ziE3eY5ZKNRZ5q9
+NHcqAMufl5rnvfve9EUPy0BNLPcAhFnXj6b1qlXBo4oU8dOZX0q2jZHmHga65vyWYSd2phjV0DM
0CoAMMeAD8XPqkiSK/WQ80ZtoTscyZ9MiR0bO6G66OMm00K2WeuVQj4AgXCsQY3DtwK/hvnuXqLT
Ux25+M38vjtPm3oT6aFB2OufJ6qb5FZVaT3fvWlL49oYEOoZBp6tDQDndqwvoXT6ewIE5NWUJBnn
O9PPMf7AWYDPT2EZGTu6bAptTg9KE6FEXGwq7gw7ifimW1jysQML3m6wGDQscx9COcmAWqZC9pdm
KORbShwFzLsbflE9SyHOZI6hnYwgCVIHTmjKN1oDLPDGjkbd/1wjdIsOH40i/6Lslazr6kcYd96a
x2y8gao/OutiLLaj1dbfsjTYWbV2fhS17oA09cvntDZBz4zt7V6XNcDRbf8e9sL94aT9cz4O9Rdj
EOZO24odEzAzPOkM/FDk0RkAKXpp+I6UkImS3IFddJX1V4jA4wWZ8hMTUbYqmkgi/mV5L3kXG+sB
meRJzNR/6ZpY7zoVAUpddv4L9hTsWKZ+gnDd5NwGKA1BenF4huJ2i+hjHFy0RK1bqKFT4UfGA11Z
KMHZONAg3RQmD3OQPshTjGzXZXGBrLZ75JX7F9jaGWokpwWi2iqxy/7huVofUZrI7nnhv1qZGv8K
ixLY/FHHDzav41vXyWZNAz2o83ugX8DO/YBk01Qjm6LwHDvicEXGxDecB7qqTKnWZZ6mu8LMbSgs
ifzRcvrotLg4KJW+qemHpKVoGuoY9IHnePt9TDNttbGaMpxvukxuMvcXpNyyoxHaf5fZYJyF10KM
ppPfmGFxaMRK6ylso2049cgEthGTm8ULdQxXnkXdlY/U8yNocph8ihxN7k6LjDd2mPbRqCR/bUGU
tLXaMN4bwAi8CoCW99AsB0XTNGo1lXeEhBuKc6ZRL5QBSs0F2OGnUbNCgsAvLKTNMZg4Yf1idDuw
RMX9Gof9XWdYUAeabgraineUFoQ4umJeGXkB6twwkQaHHIV5woqGZwSixUWkmXoSZeXc4tAAMMXr
nqipmtG6qpoBKQZTMnmxYrAufpnecPYIwaKV9DZEKf0X8qB1GPcBK47s7+RPJjAh4VgZJhmOvv8s
1IHp4xgAIzDbaCD2cfZBEUSwomlk65pe7Ssh5LqsHdzRMqEyisofZEy0E+9QFYpX/tjjyVgU73zl
Fp9+AF0F3barKoCxOxkgrOphZ+rnADHQDegJsUmvNnntGtv5R5JAZK6rvLF288O2QBfFyPyvbV7G
5wEs+nOjCvCerKjfNn9nVmyATYBpf00msDCyXYzk9sqeNIaVWUG0BartF2eKoypUxK/Kiplztwva
f7pTDJacafSPuea01CdnCsn+n3MX5/85V05Ptdzo031/PySkFqq9yhy+cb1kAE0sQFmdFSFMV4D+
tjcjyC1F+FZfWZ7nXHk7MTRN3bArk8eeBQqaETHqeVUUP1rIcoNwAgOt+lkL5t2oQ+Y4z4dd0iMp
RLZlwA70LR+c7rwsIZCOOjpgvJzvsviihF+ukjIaDssi9WjwCzRHzmTyWNeEwCoW2NEUeKUsfmY/
qIdy2EM4LHksWYqfoeycdltlAaq+gLGZbfQUYZ3vkORJr8v0BoLAYKGIgB6YFlgGuJW+h35oHJef
npVBeyrK7MtiIn/Et8JV5epqTwN0q4hb5jVo1YY8lgm2i0Ns0QmU5kz3m3/plf6qecFuy/Qgj7pd
6yL4aZh1uW5R6r2FnLgpNya3WLdSGUNOKbV95Ecnq6xM5zJfRoxBYrsDWsisYBsCP9jxGPrDKhne
3bJJkAhmKxqkWcU0la7+sKGivNlxCFnPzh1nDoCfWJOc5+eg/vIw1CVHZQo8JvVbVMVv8zrJN1mb
efewV9aG156/663Bu9tIHl6KREIC0XPv5DHkfOfnPDz7UmU3f3RMc1VrL7tp1Z2FE1SnWmQYmEa1
xW0T7570J0TcQRhAM6aGXKhxSglcKUvLnZU2FpaaJpNjqzVbCyDoNov3vOBYAYcVANq8HmnOPBOI
iWyfIbY7r0GT6ClotQbaXCh26e9kmlecnpquxjQczn2nt4v/Mp1FHcAymbhlTsjvg6H+htaoPmun
FHePOfbJxYl2RV1qFDxye9Rngbjk3XGZAh4VeFJkMSN348cKBVWlg7AmatpQtQvanA1IBPDKNAdU
TJdNG2/MIjQ3WT4gDdZB/9axcbajbjgE7Y0afHTaW2H4+4Fl5ZkGrSjrbnQ1AJd5KRAnIdd5YRpo
Wnx/Y8f+F02n0WVdKHaX2zpgw9oLQxvKnbFzt5XENqkH62AWJ3LNDD/fYYdnAmfu8fZBND7QTEEH
9aipS46+AAWcp0C4Fte1Pw/MUzxIfwa9WZyUaSBAY9WZtUsRq14jN4A+JBeLx7APdpEGKGr2qUxm
zj6J3VS7HPWra9QO8ivykuIadKA7Bqg9dbdpYJgrMmoAIfr5kjyVjJJL5L7jDPcO8Kd9roa6fW7A
rnAbUPNoIRL1TE0ns3IXgtths9j+r0kKxCuPRvlGKRjWIOjBJX6zzpSWQQzWvLhKh+WGhgely/1g
q49hIP71OenEqs1D9RAbef/gtfhGs2yeHshGTT2N9m33tS1sG3Wx6Pkt3qg0AceTM/a63TmxMhTz
C/sUhDECCcjwggQIV0tDtgjo6203dlCS+S9+1TSt8rN7Z0p7v0ylqyrGVzprfLleBhCytJp5KTIW
bmId06LdJQCHXeqo8A5B1N+o12eGf9FTQ126Iht1w9H+kQtR7P+bbxKVwTwrA/GEa6YrxgcJBR9k
bjxRqIcUrNPUo8Zu6gKkEoABtszqn8nWhMa9FNgbUI9FeAwjc+YxMqkKOrpDDswATdJRbgK9nghQ
fg8IYcuQl2d8k+ISFcCAogTOkWzU+NgOheu2CgLQRFrY5QdJcJZTkw++fxY5wo6yqcW6y9oPm7J5
g7P6bx9ypGEE2bXYRJb6FYMcfkcDy1rLjMVmViPWIkcaDuwjyM7fhGg6hIMQTpmbKSDzqVuhKKbH
16c7xXb9qVkGyVb/40GDs2lZja7g4aqWn5aZf97qnzXI/setGgAINsUglO29pW59FL7b4ZmEOuUe
88HdPPVTuuy9LFh7NljPxFRLPg99upwn0Fya9alZ/Oel5qHF+mnqp9vOaycJGDrDCMekqeAJ2wsT
paHTJTV2Izd9W9YnLqeBfBqYL2k4MVIcKfz4qDyUsFg8XP13v3lZpPvMvW8Pr7TMchO6ml36dshW
Vmkhw1ixG14vB8OBIFsEsakbmahxY843oEfl28VGVxakU46St/fMSyDiDjjDIZ7KGqlZqhwdBMfW
XQeY62Jb/GI7PoE5xnyUCmQ8vTXWYCrh8i2wwb1SIMIYMk8++Sp8IDNvCn1yDdQ8WAzZSmhh4bTR
5eIhhsCWPfbhEzVikPHJERr4h982e0zzXd9LRKyKMHyCTkj41CZts26bTu+xZ9HJGsrqr4Yhw3NT
ZOgW1b5363L2rU0nAlYc9V/k6pRjc0gS6GMK2WHbVGXFOoxAhLepkFG+IGabHBh37tQL7MK9CKQy
89NYF9Way8HcWAaQmSv8x7oXGifPPA39XYWwLkoben4b/9207i6UmQLHclj1eyllsTIKZe0C67Vz
vGSFY2tzGS0B4V6IKW7K3mQgbCqtl1YykO65eIfx1LJe7Kxxzu3AwMg5jfYqSZ/GfNwVRslf2nAH
rgPMScuN3RnRE/kUQJR+rD9NKVVXbFDnC1Qy+U7r1xLMPe1KVhmo6f162/UhuDWQj1ZXo4ytk2A9
Qjb4VlhBegKSfjpECj1F/fyKURvYOr5EU8P9tj2XPZSf3bEF10ia/RpNbLXq7KdbGsg7J274hJrN
5KCKFASOuTIfoXoPSTTtqO8BNOBpTpeoeJW4o/9SWkaz8wyXn5M+EDeFAi4AzBP+LbNyENFj/Swb
HlvTMN5Y4EabhDMg3MbEPnstitjtXHqvEG/6bvtj9svvjY1fQHfD7ViM+Jer8ocapc4HNgjAL1vL
ffanpmjdv/2gQ2CrB0IV9UPjZZTRK/WosdqJQ7TVKHiZPECiljw1YOSn2bSOwOdh6xoIAJKN3IKk
3A2D0z8UWf3dqeQ3dxiDxw6qCrs2x5nbn7q1LANoO+b+yWjir9SjJsjd/tEFVP+3E5nzzLnHaVWf
P02uww5VFcLfLb5jYl5L1V8Yy/J1wCvQAU07s6gIUMkVueJ/GCvd1zsUw2APN7nTFXnTANlKL8MS
FfRy+yC+l60azxCRzF9GB6yzIaDQWycy8xfE+JJLU8lkRaNkA+INvBbOnTptxmt8AqvmTF0PMi67
oQ3VPF03Q3eyEKmVrHP2SDvWz8aABhHwVVeCZ4xMdZ52QAQi2QQwSf1MtlHiZJ2rMdyRjblp/Ryj
JNGx+vSBPPwmVGC2Hr5Tj5pq+tbHN2EyT+LQub3ZVbVrARPrgTDt8qsDopOrDWKxqw9C/xMHdxmZ
PrnMl3Jskw3LtLG2pimAkmRbWelg3eZIofYV0o9gx9BPsZWMT7EDCcJEV2q32IK+5ms/7gQAGvBr
U1c/eU5arKzQRzTLlUcBuOLZrlENXDYeklQ6BgPm1NAVK9z6lnDs2NMRPCb4rLeA90/D+K2KVRJ6
0b5vsm1R6uBMzjFrmhtduTw7OYD9nKjHU7eHOGNrBCgFzd8NwwAIvDFMFPtX9ipDOfTPBoFpbkxV
NODMzaJhuLsGIsp+KeoTSOXsWxxU5UZaqfk2hM6TD5TgDuIPCGAbphdeqjaJLuXU0FXsge/VtZBF
m33ISM3c10hBnEvorP85L4hGtaprDyk4/oDkvrilVv2ryoHkp140meiKgfLj5vOh3pQAQG7m0cLI
zRX5tMIuDrGXfY/Ihj9zAZZdFelrw7cQHgVSIkvKZ2Rw0k0pg+oAeHj6mrUKp5DakfjBneTVT0qE
LgTEdWl0yHp2bMeyWNOobFN9AWwtW1E3HTv1AGDcA/UGZjjPcYkcr22LNbSQ+r2GHPjJnBoUJjin
qo9yAykfXAbQHY+t2MSpoQe+KsYmgcfJXjfONQRp93lp5Gh+dCMNoobVMkJXNKxQ73bq7PdljMwl
5/9M+LNv4kt66xvDeC3NUT559XeztRC+zkv5VE2WGJFGIHbz2UR2AJwBfAa+E+yJ8olMBUsPuYrt
K/XIrgt8IYFe6EImWt1sgwdZt68I//d7x8hy/HqY/YLNqj6zVGVibXbluz0k0Yn8aWYQqb81cIAn
7YeYICSI4MzIMY/IkaCftvjUNqrjOx057wjHIt6bKdDYGSB5tkQWbGyw8iGd07gb2wesxTMrawMq
2/pZp0oDqmUOz51SiIODF+d5kHYD2F/FUFwE0sG8jrM7kGH5xo+C+h73KGnwdKXvESpZNrlU4jnC
sQrgbXzEUNv3NbKdaor21VBIEdHXMFvbOe++BkNsnCoPbxQyJwK612MaSZANmtmrUfAd+LzCr9p3
64PTS2dLi7kV/+EHzvjIDbd+asX49rEoRNlyA8QN5BW79oEPQ/UiDeSdlkexB11tsNNqfj8KuJfa
r66qPx6FZhetg4hlgHLYVZChegesDYgfyx6bgzbEF1AFSFgAfdlG/pReFfxIhypeeyhXf0xA2nqq
OlbvSst3vqBk9ClrG/9HnRZ/GX3KXqqgRE5bhelRF4l41haqgMjDB7FAAjz4u1e1EfhReH/hQGVd
zcHMkJ5k/Lvj/iRPjh3KWgSFXBtQlZsSaPHdR25lW6IMEBhNRGjIJstVO+BrnSyLA40NU6QHyVWO
T83s0Ar9eYUKRWUtMwcj36bQF14DdVdfqEE+CKwHhtxST4WZwhlCAkKS+7rDqWG6pKG8E2pv2zuU
CIHdLuqTo0xi8RUvm4vVFfoZVbP9E6TJtqBArp8cO0UkygWDZN4F4F60e35HEF484LBx8FoPzPSF
U7jrsoMUAjmPfasfnO6vOEWpMigbq1I8VVMTGCF/Yr25twJXXwNz/DABBv7LtGR+Igeym46Zo6AC
sSiy0fTQlnxLzew3rYZMSr1vTfmzxl8DMmzsCRSx7MntgLS3woEfkENnTzQgFbsl0mEXMgGtAVUV
/22Zw8cM+SyrLx6smj04POY3jlrQO8cLdC/GXG68oGnubCIhja80hP1he49ASIdg7FgBhwj3xAd4
zUv8JxqkKYieIJQwDuYKr/EH8IQm+4hFwxHf8/GTx2vIBdQgbNTZOygw2u+5WYZrB4mimwVA3nms
TXPboNjrjRf8ipIl47sVNaCFLa3tVARxiaCVfOFjGl88LD3syEh9lFyC5DRp/8IXRAlVqMmHmgzB
1kPuIgaa5iZf27rOfyCev4nHePwW5Bxq0Y2dnZFUSaEJBw+dj8lXFL8ND/VQe/e2AXzDcJF+cj3H
Q0EkwHjliGgWl4Z7d7mTP+K0sadBmpAOEysHQp7rUOdq5XEkuVptfqsUKuCcLOyPHYrbviprT2aR
eRqld9jjen1nfUt8HG3cyr8jPcvB3oaS4VJx65vPUxCkopj61kBf7vnfq3bR2B+RjgmmVacKmx1o
gcN1XaKwm40uO/thxs7UXWzI+xUoZryQRYC/Evygv93mPthx8WqQUh8QH9shtMQe3Qm/iw2ptXK6
3D4RnLeQoAotkOXd0mhpgkpIo8huRaM1UEmAJLM9YX3J9Hs1AvzSalAetk6tAlV1BcVJQF2wh8XH
j99M22/fUN3i17Hz5gFTDwRMoOYur/EZYAPC6nWgnLdl0lC5/bVpABfeMrN6a2ukyRCf9O7KA8oo
jtj3cuqRqfPkcRTSfKBeJXJ/s/iXwE6eTWzpgMQZdvXoObepkuDGEzSBBskQBycZ2R1Am250RY09
Sh9hZ8xKConC4FBb7joE0eTBG2V5rCHrtUm6WH9VY6tXjuWxa4Zt7GvOczAcRxpfCOLDDSgd5Gm7
UCVrEM77+9D84tsqOwNdnaI2qv5oUFCeXsgGCucBv8jfw1n8RhPIYwgsZMmgJ3DC+UyZWTs3bgi8
tFOICi+/4cMGXlUIrAMNfiSbFnaFb+xPkziA5gCsryXv0ws1nQH2Az6ezTDRIIt3bbRgZsTj0HDx
21EUB/DcIZwvg3rteqBi75gJPDULQmsztsh9c2WmjwxMKI90he9+lQbJg1TGh6XQDNgnFCCv/3DV
jdobEeKlZKcJTgU4XTxmYHWdli2LZMB5qDfXRh+EV1YP4RUQ1A1q9IFMn0yGBBhyRQPAwTib0ZX4
+xkljHWJQLojHpCwj67g6MFH0pg9yX1Zkbpdj1dBgqQs8Kf/3GrxA14nO8sccubA4bnRd+Uq+zUw
Jyklq/xRmaH9Gv3TQ7U+8AkJKmXxuTMa3YVrutQeSlR3f1qzySuNojUonZ4FUgMXAd70L8KSz6OZ
po/hMLRffOauO5BK3AdVJq99+Fo2DnSpWFIDxo13ZtOgWDF2wDARWhkERa0MVYO5FeD7FtXlYDZU
SAMOfWCDP0VsplDN42xDhgNkisxHmg5Bu2JrgANiHPEKp3XIsW/CeFMWasrRsO8xAC67cvp4UDPS
54cuGX2IMqD45qGoFD9UCIYzMoVDF50bH9EvyY+GB4g91a34daNWBR/4kbo04EQluLd/23gc9gCU
tq7/3rbBO0SnjYek+1tODFBeI5unfyxzKbXHlPEgur+pAHt2miyYQdXYiYmEMQiLV+BhGr76Ktt2
QH+8AlHProKBZpzsCEdHG2eA9IoUjv5aqHTbsDIBVAeyG+nImwdquNdBAnGSPvptaqfYQRAjTvrb
TqZ6skewmwrVxBEyrYCml3wDhgf73BajfXahD7FpxwAiEYa0z83UQL4pqXeJDNTW9QFuYQI0mzEA
eUfQh36nnpHxSTQW9Dy8w5OQDdns+hFcHOaOMadZh9OsPuTdERAFqOzVrr/ueNSfkzjWX3qBEOUQ
V99AaJQeGCsSiNub8hs0Zx7bNoueB67qWxGhzovsKo18bGHH/tznap4eB0F4sJmRbYNhBPlNHbTf
8qYrgJHX9cWuwvpCV9TMLqBFwk9by52hUFhdR2N0kOBbAUtOh2KSIvJ+2HmJaKE9foNiFP4pVV1c
oMWR3kqeCrAXN+13p30mT7OM83UPbNKjlUDDqGEi3zU5T978vgT4H2sldvsDeEKNegLcTbM6OtTT
3QARQyZ42nabuBt3UvObD7WKre77l5QVh6RO4rtppV98zsFhXjnirgppHqGh5qxokGzSyFGb33iz
Rz8MHx40+NtjWSOpRLnJlP9mW7WxUQh/fLNq+6fpV+6jkafN41CCuIPsiHWjgsY1wyPvs+SbfCGr
k7vjUVaDsUmz9NPkzITsb+m3yVOZD0fIjvi//nVR2lVAljFqzE2e4xcVOXa+dx0UhdGHmD6ndKW9
KN8nMbYQywB9lGnGMoAKpm8SiOYnF1zcvsfZL99V33odgK9A4ChZ18zFwVaNp6GPxL4wcU4sqtxf
CbzxfviYJIee/XJk+83xS+MLUFIMnwxMCqZJ4zSJ2dp5Hlnrr2KzrH/8553C6U40ycmicB+ChATK
YdwLgJTi1TnEYe5MV9zqUM+09MnYWkO0c5R8+cP+x1zqGp2szkKhmZda+hJbZRxQkbIPK+ne/KnJ
AoatiMz2BnAc5z/siCsg5VojqUtuy4Q2zFKQBRblqrQHa8MiF1uK6VjVCi8AgRCdpOj4FCSOtYHo
7sd4Ghn5kUMgawCH8Qa6vcGOYAujl8hLBiQD4RrI1Bv80MQmGGMn5MMf/npEIVji2HrLM7zOfK95
BmVT++wD7rgVghVbslGTM/1UChldqDemorxOk8ifTPir3lw/esRZ+cA0UF9UjynRc0wv3s77v86r
fZwgnUa+SRPqJggN5YfMRPzQKLTziACU81jl4P+GuiHw9YstLMQ+m4T0yEaNSPAt2jrDMc4dxL7J
Ni1X9upjubRp6nVuogiEUtVGCKWgueAQSYvonLhXsuPbC9lsUP98lC2OXfU8GpW5jQzg7VRV1A+Z
1O0W9UCIiCFxv0F1R/taOSDgsps0+Ko9HDJsG6IMWqW3zhTD3wFi1WXl2ijqNg4VgLdiZSd6r63M
emcB6tjwBfs99KGbh9K+d5Dql9tMx+UZZRbQlnF9B/s07n33o+hk4l0LmCp0wSo7MA6AN1rg+HN/
kEOm3O+tPcFXITx2SNouOE7E09ASSxiqCUS0j4C1vuZZMeyQFwoeYu1VW6uX4pkNbYmKC/BEBF5V
r1VbB1/M3tWrDqG/iZ3AgjrFfQCZ1BMyKGvALeo7aPHqu1Vm7bqvU3Ug2+jJ6lLUyXfq0STsWd/H
qOwvZBoacMnHUbRvk7g4crPtNsyvqjewcI8b0NwYB+rq2vheh7p+QOhdvLW/UE9avWmknFUgBzAa
9a+foA/5BI2g/oyUMDk/YKf7hUw0SPba9oGToMvEEOG+UNEb9Zw0+yLT4qEsQnCxZZlxQjSWgfMT
3cW2dGmU/MxgOPl5brTHOAWHgBnU5Q3/ePm6hTbhlrqQ2C5vQovyRl1HK+h/hPaFA4YarLLMdLeS
pf567uNvHyFi77y3aYe49zhGE1d0BLWiQVwLVNSRw2LvjXYSSpb+WhwNnlmesSrq4G9nMM0znbzy
EmLmbh28ZOBufGQadBTTgUwh33cwRCu3rIqcN3cCN8de9GmSXdh4c3MVn60oQPRI6nc2ZBpkQlF/
LFnpfvm3vfLM/hhWibfYOyjDbSN6LyO7x1FKhfyK4ybyhKzKM33FkImuzKaRp56Nf9rB7w/mymB4
bm1LIo2ThefAdtJnPjrndMJwM27lZ+mguJS60AqMd5HwAI71m/KtyjxQ1sjcvNQTwlv2OYR5GAPb
EdZAmnZeQwkrBxJUSFCQusWbF77QARC0H+MJFbHxhs59YRBka1UEYElDonTyylBytmqV9d6Mdf0i
ufqLCSv7AT3ur1YvvBcTm5x9V47ZYURtIxJEzV9tnOb/fwcw2H+VIucHlJJG2IAaCGDsuALgGWIf
7C2vkKgqDO+nG6vHqLXsN3B5FtsuavQFtDUOjldwdaySvXV9e3R7EPwLlJ9u4rIernxqhkJ8NB9d
hCWyrG82yB8kekVG8ibHXkBmh1YQVMVOI2Xn/qwGN0Gt98Bja18hCfM0KmgNZrlGGLD2c++Kb3Aw
YjrjX86AHBH29OZlcDvzQlcAh+FtS5f4TItTFmIbN7mQiZo/ujSXfFEasCOPZbk2jq1Pq3diOHDm
f0VRexWeAajN/0LF5cMYFN7d0ry6J9EaGtTenSxMOBB3A1Xtkbqg2gA8FOXs6wYb9DuUhao7jzdg
LY3AJdix9ghdsHqlpCpvgddaZ2cENfzUIxMz0o8r0L5ZYJZyNi6oix6E3TfIjRo7U0PTikzUAM0F
FkMEw0EUErdMr52JIsQG9PysnHeJMNmJOovZnMbIRg0212tfh/1zXP8/us5jOXIdWcNPhAh6sy1v
VPKmpQ2j3aEBvSef/n5E9Wn19MzdIIgEyJLKkEDmb9CgjsLiY0zwOJgDQz94du9/aezHzB3zDxmZ
xV7GQbUvli6mokGFqWAhwvmQO5rczVqSf0QWJQugYeuALNHa9Yv5scAX/ljH0lmp7rWxoUCJFGqr
vUzJpqy9C8NkpwaDfKEwBrWW2GtpOd8mI3EvVePiEiMic10o2owKXg/b7oX3FVLBMo/qkHtRR5Ac
3MtiNHQ9TQ1YnQN02xnwC0l4H5WbVjk7HOX5KWkzjDyhdYB7X0LL0ee0Liuy9npa1IGSL8TYbj4n
DmpYmXd9nqOGKdUjmhFa7yqO3AmPEKf6AkJv3FL6SDGpohCzKtk2IgOybkTu3V1DbIwWRb0owfG2
LO8jJKtwWsLyyR9qCw5VDN6djCyeOYhE5aj6LcfXSNjqt3NW23wt9ATJjHB2q20BjXOtCtWaMUzA
SZ3+V/Ba7FZ1796gaFAKXO0/69pqQF1CDahLXAveji7JX9bDG/vAeeMEJArdoujeEuo0Khsa6h5q
1uYw7lS3lu1htshM6PBxb4pRM67Z0NRqyEC4dX6niT5/yOrwu5qP5tGvy8YeaUMLx1N7aodXWPOr
CRzLDQSm+oYlR32TI+C8WnJskHL/HVCjqlExNe8zlolgOzUDxPlRu+0Mb37ueh5oETWAY8vm7Xk0
c4mahKVvl73cM2nl7BQHbbBSo5ps2ru5dS7XU5fzPevRyLX+SUUi1mljPPSX0YnyXdQJfHSt/mVJ
sz50ZlPfB737o2ks94tL5XSLUn53mJfqVDvbW7bo+YsOGuZyrWEt8TrRSQPkrneybDl/0b5o4WQ8
eDGSmnrSPOgD76Ez1fLoVhZqBYNHFeXvvmyG7AAJdnEujL/pSOn2bdW/JzU6Sp30syPQkv5Zq+3n
qHOjbxqLxpXWaMV9pBvNjaVR6hJIvH+bzF9nIsVGGgCdqzqvb2TnF4fRG34d9cuRLfovWtDD/FlE
slnaZ4fQ6u7Txm0p7xBSzWc3/z2gYiHX2GQg59efkwfPMTEJNGMcedvZWZUZUEdqHbhru8P0PIwy
uHMi/2SbM/JqNihzn8Lso3DM8dkX0EE8q8xuqlpOz5NuTBto7u0ezWAE1fUM7tfyQCrlcJuB5bi5
vplSjLe97w434OR5b5fRCXbGlh1su1KZYtT10Fggg52vkSHzt3+ljyuvzZB+lMiCdraLBiUuwwhJ
n40BPN9oTk/tEJd3whNyVZf++EUEjb7FCrM4qO4sGv6dZH5CHsw7wSw5JoMTrZE1676lSFQjTB38
9AL/2Y1y+823NZCdud3cGlGYnEIw/PvcozYYjFjQBzCGvo0tuvBWXT2N4AxWemBQcEWQ+tAsGUpu
/3LjLl2VsFSj09gbh5qa6ctnt7ei/gFXuGRV1OTlrOJRQbuLHLW+apBym+D6yb3y16BChqORBwfW
CuCgq4Lh0vTz0Zzh3yko+P939uel1dlq7jVWH5PyFbJ99MOe+FuoPjfPTZl4uxw7g1Nkm/WdOUt7
PSOy/nUUAbLGvXOdCyS/PCe8HyR4oqeoHvZZ2YHQXnr9mGmAbaHgBbrBjUGAT0NzfNzIyWvXLkje
gSyDpBWzGeIE3EkUCgaynqj1XFRMNWN6rGup32hiMNdD0EbfXJiKUcUHFbgpInAeq+o8saPXiSpZ
rnvRtzT2EY9IbBRwZzFd/vPMxEb4005tHfJjuuogSX/JEAzYRz7kQm5K9seNia/MB+57wU7D9Irv
dkSByitXKh4LqvigvZOjl2f+62xJfsDpJtFwidPLon3uzLXp+x5a3NJ7Lor5mCTzcB9Wo/esZzJb
pcKrbtRg5VMEMTrPPqiuIJO+qw2PD9jU8ydk+lZsFoK9xj+8aQczep21ydmRjDWh4NFFyNTepu2M
mc/Sbcba24xt5O6vkzsvgjZlHDtDphsfuNAlarASQ/hbG1fkSOi7QO2iJhp2qImaPbOt8WZxHOTu
637Vm3OLGcxHM6ThLrV0bLXZSDx7afKaW+A8ff0SWI68De1/Gx+zwI0oUf9SA1EKSakwqb1Qz7q4
CU5GgPdhfhl6vlFdNcDjGa+vZTTXOm3d9Ol34IfmymwN78GJYv9hGCdgRJAVtxNaB8l6HoALJWkS
HK59I63x3dLMi5qtI8x/X0E9VxdQjWfKm6BEJN2BOjL43Z0DGjbYI0J3X9lGcQIU4d0qzeTrkV5i
hDcXLmojDKDeNx9ro7/vqdJXcJDkdAYOWP461LrB2biajn71MuIHZiLW6vA6XxtQs4p7Z3RsUNdu
vrOjwV3XMwCgHl+CZw/c1KF3KvzAFkRb1yMVmRqIkfexCz6nr/nTjepODVa+8dO2l9SaB6jI1PXk
znXtHvcf9EIPFSwYimcEURMfLHa6vXZD6u86ES9gKTaZ0bL57VBzKEN5Z5q9v02wBVtpRmmxLXB7
pE+r/LEgI3lTLU1eFwlmr8uhNWnPpW+A4WAHnLSjc5d6fkmCACcRxwiss4qpxiNPfc6i+GSUnnOX
w2DOYv9Lhd82iLHsexwsJg+4nt8HmRmfrcAat8UYdu+/Z9S4La7yZYZOMfXM1celJvzHDHUNrQ7y
e4w60TrLCmyoXcy3wmL6qOLoXLZd9gIAbzx9xhM9/iMuO93dYLY2ffyPOIzfG92o4zvoMc05tWuc
OEUhn1QzQ8AxpY0L0xJy2ZFBzsdtzYU19mTljgGlQjsL5wu05uCfVnj3YWuKD4Mn5ipPXO0lGSTA
gizw76fYnnZ1NWGYWrKfH5O8Qn9pji5ZkHU7A4+ye2kuRXRMz7FKSt5nYQ2AHFgDmh7eKbKguI52
77s2DPOhaPR52yD8CVuSklgCaZqKC42XFjPC4xF+hfT4aKwLIkratEG6zthEc2KuocWbYA+R354n
f1i5Zl/1q2YanJuhpXgO9DGQxpw89R61IkvTkDmTSVdt2McUJx1t2YtqHG5azbIM4BlaPwy6C1zu
v0OJJvZqgpo6L2d7zMryHgi3OskU3vU61zVFzC+/qaxkG5q1LHhsFNEZyMo/XhWbPOyDoL6PNGK9
5jMMwDc820lr7G32BjEI6juBn+dOb4DkoruXU/tcgmnkjfuxx/jqj6DvFNPBDkT0ZzCNQv04OhNk
dMnZqHlWd/4cOSdEh26vJ6sYsuLxTePO+zjrC5RjZ728M+youTRDjgrkZyylau6Nuz9CWqLJizHi
otDuswS0lFwaywq/kUWKL8Abq2evcfSNgyAptdZgEyRGgdtPHeMg3AAMbuJ7Xv5Xg8AZbBxgXGs1
8GuurE+2FcibKYorCFFSINHfv2CAgmDu0PhPw9LYD0ngGk9AQvynxgldAD0YTamhTHT5IW0CHsfL
TEkd6MHFPFXNVaGeFP4Kafv0prYl6Zsev8zPjIFKIEjb4a+KUTqIqcPu3ba7qYpyOvWiebIcQcHQ
cYuvMMFOcZI/qAQOAGUK/3BSn2TpiUNpC7mfWuk+zfaXfLQQih1za8dHYz9WU9M/elS4ytZ+VI1h
Bc0OefqJNH6SodnKt2/W+XGr+TEOZke+28gbt89J74LL7vh+bdQhyoNDB7wYaQsbQOlaBWPgcM7O
SDBXU30yeqTsJ8h1Vop4YzXEZzPrw2LjOO6I4eH0q7EscDpD6x2vo1M1T1AWcyBZ63zo0NlAcGPy
cIpTR2IY4G8BDqUwvxwtowIZCsSn5tZ4QUXauHdseaN6YToa91kf3WDUlqy1LHK3fmqwbnFbRFFz
HVfGLO8cyfZFlNUGphSEhgUv8QmV+OzCwyrlhrL6obaWIvsyT9Qe5atAl/NrDq/60mXwGRZaApU8
lh080gCEXFfoSUn1iGRX5BQu5dD2XcFdRvZ7PnK+dwr3YqF3urYzqzmqwdQLrV2ZYfKkRu0qsdAB
Q5pNjdb1XD0mk7iiaMDCBKcp9hFgYjFK8aWzXjuvvG0w4P3eZGOxMsN6eHQnrYFujOFtFP8M8WID
+w+9hRtbWd3aS8Pzt9/yO6jXKja0ory1mqrUV3oLpwrHzmxTLAYVamSqx3QDO8TbTlXd8gwW5bOB
ddhuLkRyQ54L54hsSnexFujHSO9+ep2t3SH++XD9uEqpf/bapYcd2IPRO3yU/9H7fV5aaOy/4iQ8
qhrPbMTJ2hqz9qC6es8OTepRtlI7DfymTbIrLwo1Iftrh1rlfeDhtxKavb0FbTyvqgiVWztn3bfS
8zREDGc5TMjd7pxgLtG9XbiPQxce0x7ZB2fQh9cUn5XM0fQPh9rFtuM/PPZy9F/S2TwUSzxvo4jL
Z/WplXH9YuJ36od+ATG7LLd4U3LTMhMrWzXg3vbZVPbjvizA1vljXqAtu4w7cQgroNcmaj5Gcx6X
xqJsfFZdC+TeZjTRr4Nk8sKarMf/068fkJCrHxojfJ11uObWAlX4HeqcsD+zCz/ORrnLgWydrk1j
/nv0nzGDnz7SGAvDbhnIuk6c5NJcu+l0GfKBdIywdARpls1X2Bhf7QoOguqllcgQ3OTOozZYA7Y/
QNEBHRTR9FMfAywU+vJbmRSI3dgie0i7qDxUWREeZWWm91rf6uscMvUH29P96DmYtxsagILZj79J
9NBOqsl+H9WN7Z2SrP41oLpoixxtyjjo2+nNTTXXv5ri95GKaTWK7A43W1KT+LqBlTAARXrpzH1Y
Uipty+JLjSfGpsnq8qi6Ud0f5npyniCl2nd6Nv8MjW9+JG4RiWjehJeahwYZGbTA6cJglJuGrPxR
ddM4eu48R783pzx/icDzqnAUOtklHxy+fsPUgFkbsv3ksMNSoyhjAZgButsVh8Bz7K9Cp+Tnlrid
Wjkbr3oOuhuBruDZlVq2dwpbnGL1hvUQDMYHfyhWVWniRZBF5nuHh0sZTx9xEyIj82eYDdp/heeB
lwymj6i3gz9mE1azYVr9eZF/w5+zhS8wXfB8+eiH1bdqNP1Hy+2dk5gExdjem7/WEwZEnjDeO8c3
odlj5aFPWv4aV/pJTdD01Fqzg80viTuIO68O9ZUaGKkBVqI7mEVTnyYfQw5tafAn69KVCrJ+q0/q
qBCtOERuuI6SEc5o2tzq0xQeYghV9eoaQ7n6QKrhrenL8U603Nkib44+yrri/jzE2WWEP09R2npW
8d739Q3g/eHkjFPzirLhVsWt0Wt2bmqmB3xOyt2kdfUUotxmPgel9R3Jf9b/HelAiywgmmIAzwe0
f+w6L18yr80vfZoFKxVv9CFYZ7EXnTEPqL507kadXfMtPLkW9ZKIfdkX5CxRg4v7+LaE8bebu9la
RXHsbYVjJUdDQATv0nKTSs99n2JTzoiKO70GuptKvGqcu5py71OyBLSKqrcNGoDvOl0PJ9NjqOPV
R953YCPORgQ8dUHxIbOfpB5ke7s37WOQlt4dJd1pbVlW8S1NHBYA9nSXFu6whZ6UzNn3sOaBnYLY
vNROWl+mNs437WSl75HTr3staGCSRJCdImAyB2wP2MOlJVW7300czii79aVceU0Y7qQz2RT/A3hN
M4w1dZQvR5ELbFUdqVgLxPvGchO07sCqbMYBsc1R5vn9vDTQK+1bCa9Q9Zx0yu+7xEOhZ8qPXolx
RarF9g6TtuYBx+TmwSgwpw9anGqhiNQPqomn3lireaqrJpd+Zaznxib1rKq0Y5a4t77mlo/lfFB3
SXVvRCNWboFUkOuCcL8z8wr9QlUG00qk9Lsdsi8WYrraw+CZwbHWNXkcJq0CBIa1izpql9jc19XZ
Akl+1JcjNa/RtP5AqhrDiMF4BIF+To3RfJNo4p6SJI/5OtG1vALCOQ5GR9VtpQmY1kgewR5iYzoD
qA/TFz+L7efJ7uznss+OTRGO9ypkB1QHpGE5ZzU45ECN9N4UezVa6G0I2B3UEZXUp8bz3kHO1ifV
CDSo0tVnP6j4EReVJOhb3PCCqBhXJDIwNgYreYyEtZdjlLSPaRhpKzIQ9jpvFnzc8jUdFwGNTGio
ZUT1vQpBa+o3ER/4PsTw4MkphuBMVf0tcl9yfzLyk9rQtXWdHm3dgdKy7Ohcr6bQO+jlTo3OxnRf
hdm3wFtgu4mdn9UCRnWFXGASy5rFjoEXqVG9zs0Xd+lmy2Q1qiZr0B1IOmVHdqrZLbNswJ/s/zvv
mLpd9m0OK1ZZXdfjG5v/Y8918hrl/yh0czhSWK0zDU6YgjN3gMKF7Ma96pqQNVamZ0R3I+CIhc3Q
rmbbGS69040XdYTcJY9Zr5Zb1Q0dOV4s/jpEBeCvx5IMnoGRg0Cl9glR1HRFdrL+MZnOFt5E8ZH1
cthEuY8DDeyCaOX44/Rkm+n0FIWI+wojyw6qm4gEhd9RxFinMEXN0+f4Zpahe3s9q8qDbeXUeH62
hmBzn+Y7GWRHg5zUg+PaI1kK94YtFTJRwzy9xG76YE7zfKfGHFG+9rJ0btVYOIivo1HGt2rMSIcI
lYy6uqjB2cVIo6tJXKhRWWCkoGP/clajVe9YK3P287MaxdwkZgNQzafSyKaXtjNxTfWSBfTIXwQY
G8nXoq6PapRfElQiYWENs4ziB19vqrM2VtrOtW35oJq0lf5Gd0ieafiBXmNznlVwb3R/raaoARt0
2j7SQn/1GStY0R75USUrq6HwuyZbQX7fG69Xuc4TiwJM7Gx9zwXXk832SrSoYUw7I6rMr2RpdJDp
CGCPqek85Vn4VloeuMwCr98o5SYTIk0IdSLDv7Gyo2DtJ4aD+23jzN1XLTSGU9m/lWX/bhpnL+/L
d5wXH0msaI9sbCBlFDUczSVuSAsG/ARRAtFx+ZaCBnRcH2pQlCd7oEbgoAsB7cJznTdJ5nfXYi+y
G+vOeYsdPJbyoIVIiW3Uq1Xcq7BDig+rQPbZqtuZDplhiue7oElxLfzduBS7r912wJXV6qW9+Yz9
NS+zAAOLIsetiIsUE1YlzQRzOPGB6eWYSJFe1qzbuWBXmafdtEFsI7+Yo5Ffcq9yk/1r5VnZBVJH
yMa86uCKL6CG0Oa+d9tE/IU1oOrrVHWWqTX2Fg8gYyWa5cq28M8GHI6jb+ZiWFnLdNx+d3PuIviS
aOP1ue5oKYNxi2tDC5IqzPA5WR7wko9/D9OoRXOV1UKjT88AsNyH3k3Te7ba/6hVganLftu3nXFd
U0S6vpE6tyOyWh55K4hg6mxLa+11VaEqWI/Se5vCC26D4WvjTBsdcNbelo13MB29ezRNlPvwjba/
ixr4WQBIt3BJXKKy7p/NRhtviwJsLjji5HuQkacIrO9ictt1X7b93Zi5yRnzYzggnh9/Ccg3Xmc0
5GaZMTyNpBIOGuuIw6yl45PXRJKvDxcBbHyGPB9RmnStrbpQEFn9HQtrDHjVDJCCUR1/1+zMXY+T
GG4Dj9u7l+XkVd2hetdktFcz3a7E1Smsusc28rxDxLN0b0SJ/gww+pv650zWAJSW3dcW9NkuWnhy
Ruf396QNkYhb/v2K1WSYGNZXyH54dsAAuLRNgegPEOZNOTwPQdNt0gEBhqoTw9uis812bXgfhzQ7
wC+VOz9zh3dPZpfEgR6EHX15cQ3IayqO1xs0ttwiVubWEzKPTEOJqEUbmx8tP+ZmDIePUqNEiuTv
aw8s5RiAz9y2xdR/dFFKLXYIXobeT6nSgV5WcVjXJ5uS80uFkCB5d0y9Vbwq04tm2dO+yEvy5dWi
HHoVA43EzzAwrP2fsQX/UCTsaLJO8FVaxEbnEvv1ttHmXdclCXyiLLrJloUEBnFrNmbNS4EN711X
Jd/tVJhvTl2IvQAQs3WX7mwlO5aDPiAWfAEeBJvEMMqSH6VWWytLM8aHHomGY9ulzX7Oiu65dMJ/
1Awh/RPSlC3LZ63ZGpAMziVCpHCv53hjoFPw1cdZYjbLc2r54UU1csqj69FnbLD5OwEL/jEt+X3C
/5hm69XDdf8ZU+I6uCEwhVVpJc6Fih12tGWF2HqkNfOG+qxzaZamHIznsK2cg5rXtVM7byKtM9ZO
UPAbj4H+k8nRLqUjNpHt5edy6anQZyPcCrMqy79O/eMsLJSwP4RqfwhN6+3vAVR6tIvtBfuk5IuV
VkDUci87x9mcnVUXqKeDw93vvjpSc6Rm2L9G5DKsRq7N3FjsupY6erfCSAkA0dIMPmIs/9U3fTuC
A5WuKlSO0LOYjxrrx63lGmG4hpSq79g5z2soy0Ks+jg1j1qZIGuym7gVX7JSvs/OzKNRGOVFBDQq
/tkFeN/ttEywc1umOHPu72RiY6npYOxmAwxa53GQ3ZVNxaPe1WyEnuw+W/0RtKn/ncIoQTJkzu4+
m9wFPOXoj5+RcrkSKqRgXXJvQQwM8250R+fJbXgrmimvflICG8hv/NQD3lez1rvnULcLuHH2cAYS
EF6Gwiu3OTK4r0MxfPVlZ/yc3Hhda03wrUytED80K3iQPAr3cxiaR6nlCZrrUbaZ8eJ6L0E5qxcw
3BnQp+a/G3GIlxWZeORfqvJoWVp8EJqoHyxvghw4w6gv0HSnOhnftTr89twOSnRXknFF0Wu8dxfp
fHVE2SnTMVcULjy/FVhqRMb4ye6ddGYfmvSReYADh9XfchoiXoiQs6TdxnKc4WXV1dpLRXKLXgLC
p7aBiqse5XC3xjhd6oTy3lmOctc9UQOWNyqkGn0pfESAkVefMXU0V9ObXY7+ol7yjLuEuctzEzz3
0mgeawFXshodBgTBVCwE7HfMmzxaqVgI3eIeMmVzK9Gz8B1hUD9bzq087oy5zG5VT83VlwVUZ2EY
YBt1umfh6Z5CNolrsDSLYR7m1k22aAqB4AYhtfRF6wzH2F5KSiVo69b2wgYNOdKH09KoI0z+woO0
gBOEdjrc4lIEG9DoLjLV14Ub/mggCp4gGUePUe1FKG181SPdvFeRNMqzGw8hmZBF5c7QLX+n8tIq
86zIeyNGSDs7mORKxcY0PmQohGNSRm6aQkAx7dTAdXSZrLNUgWm00P/CoXVPUTtGbwNat5mNvGrJ
9v48mpFYa9yW36eCpTQ6Cta97brZHdlctHi49b4jQIyJCpKEl6QPyyczqB9UHAUHuZ3S0gKcE0PS
NbDbXebPjdlCfuFJrK4rfWONpHVwgxrteGhaH5YPi6k17wAsv6XrxHaP+mSeTZvazpHtWGwd8dgU
x9Dgou3i66iacG5JgKe+ebCWKS7KKA+48v0xI/eHhyQ2vzvNuSH98yNiYQzptjQeS5SA9qOoguPo
eiHqbjFVerC271afnN166n+SSLrVusb4YmblP0Ebf3RilLf92HC/EIhR6mVkPZtJnKxSqPU/Q7xw
e26W7OF03p85hjkQ4KHtt3l6AP7ukn7jFp7OefzDTFBZwCvIs8yC1Wh4No3M/RH7wGHAcL+2hmNs
WV+yGy2q4YJws7HBcj16X6bCgz9nYtF6t5zoiQSSvw5S6mO22UVP8O2NO6H1u7LS432XBtYx6s1s
j+k8ovyysr5YULGw5I2+NsLWtoVn68cOC+uXhMXWYM7hV24o5YYMs3W2wlp/ZLP+oeKR3ZE0Jw9D
Uc7YGtogXixhn5ADbL4mYy3WIrbmm6mo44e61ooVpcb6q4VuEd8C37l3uXHexH3P72UZcE33nBi2
t8FMMUbm7r9X9WYVfYedMO0/B/9a2XeVmx3MLn/9jENsjrAcoyowcvu9aRWOd0HkwsVs2WCdm6XT
/W7UBDXVVTDgf6c5cFSo/v+el8esoswmQ7fbzB6T1gtufUyg4zbJH1WIhI6OxGRG/cGzXLkOYTwi
sajVBzWcwZPdawP2JrKufgLglcdiMchAphcPigj7EYwLUGRZYqqp7IUNqmNAuYTaemxAeTRgf6h8
46URfjVQstzmoquORshbIFMwE0ucHNOMZUOQnUOt6J/aSntR8XTEOKnM8upiNql3bzZ2jqQK3wNA
79rKsJL5Tjh6f9sLFD3CMq9fBksMay8bJEVeg5V7MCKymhcfgYXkUeBjltY1evHRH9C6TT4mGOmH
NkBdslmiPuJ7Exx4xC+qCnU8Z9peT9a1Q2CF8wtqAeYpLnJtg3tzfmrHql3z48yevX/I8wdP6thp
jGLlsh/FKCzJn4WUgCzTlpzp0tX5f28ih5Sd6talEawLEIxsrKz2PCRxDQxJzh9JYNxrJIifSA50
Z+F7VOgrY/qYfOs+Ck3xZPqU1agqYY6zeHZ2SF3fdYidWbafbLW+GU+pM2A9M2rOapL5uq9b23dB
x0rnGAj3fsyT7tvsaD90CNjvwp4gkiZ9+VZxP1j7UHueTfRxNkE36o+VPYtNyr3tXlRWvLOlPd3G
5lxBgDfMG5Nk4aF1U+rQLckn6DuAxn83KXrE/7Nrz8FbO9XhXs39a5oyHPg7xh2kXo2wG/d6ML98
nibHhgHpFiiFSFPG66rHVqPuKgNQq3WIi6pke2VZ1MZ9zbh1bLxcjI5lQSeEftuqecuA6vaz897a
XXBQ56tB1YB2G49OBbZnmXo9aTndGk3KI5M2TLsh0MQDdqeFXEVf2Ah2l9lz22ujupBTDgYaV6e/
4p9dI4wPHXW6t1RDAKbx4GQXONUc4YnXe3AnziMgQx3chDR+DGJbmC4FygX7PvheiBFugK9R1Dgn
8ALhLes8bWMEXv2FbSZWZ1770+26k4ZU03sWR+tsxJznr9eYsIL+H6/Rh86v17BL88/XCFiwb2qt
atRrmEnTqddAH9N8b7QGHi7Arous0JJaCKJSd2+r0vYu3UIQBVIPs62P0rXqijIZ+OqJmCx/LeBl
eLkLvSZv9Q+rbs6OVVj/RB7GrkVqfsMQ21xVmHk8YT0V76SV4GtjFOy+G0vsAgespyyBvlw5B7jI
rdJq6DZVZwAoXSCeYVz/2W0mvdvUyEcfqgXiqUZVt2+MX92/zrWHHnKwkXzNG0zKTBPT3WRAqAcp
rexX/+qipvpeI6pD+jleW/0zgPqNNEL3LAsruf6+08J46qXsnvKw+jsOa619Aipmb8vZfwG64pJ9
7Iw9jETzwQlQd8VwBAGdGfOAYgx+TknyxP48/WJGab+R82jcWngeIJPchjgRJZS+txN6HCs9q4Bo
LU0AxOC+iKo33F+aEyks5Haxq7OQ9JYr2yrlPi+jeGMtFDbVpC5MhW5+nHWYbSyyjI1njRPqckzQ
kfgAJuBADIEHtR47PrHZDd2jaPHadrQGgHLalOjlDC0q8652342de1HnerPT7r0K+GOEXAd6a8Co
8NdqsD5OwU/MeGzkCmVEweA/+mqcgrXYqYpHkUf3o7TcvZWPxrZ2I/EIM71CoBjEiWkWH1LyE+r9
YJVKWUQrf3F2iWv3Oyu7eGWhB/lmVWS84aWZD2EPm0gPKwicgWce7ZJ0U+JXwcWe0fmp9+OM5Jwi
5iuTScRNAIP/jjm1Xj/0wVSgPTIgJbJ01WSACMWhV/OwClvb/dAc7djJAEBM2XeT5UuYFOOrNXTB
zkTz/ehpmfk4Zf7fM+aF4Khm+KZjPPapfiFFsnUcSKlKF8NFjH6d19F0+JTJwNy3hIj4qAQx8Dj2
D8MswQpRu9mRaykASWvRE7CRn2UTG2fV66ZRO2kluBQlfKRiUrd/YkKqX2c0y4xyFJg1L6d7IbIN
dhBKZDCL+RCD2lkVixL0J5VC2P2vAcW2UAOKgaHO8KcuXn3G1JH/+4z/NdDvesPJb32ZYtHtDo22
QycQh6WFauSOGUJPUww0b1mroPkYemujQb+zDBqBPJTvovFX1s0x1sW9inXSFJfrbNVve/fQigx6
kbqCPjhi52lGdbQhiPqiMhG94R+3ddc9aCPq12hXgwSXo30dVW+cu4y6nUEOfwbpzkZXXOJHCk/h
P9zdrze8oOJmbRhvResUlBwdjcxAPB30oa+OKCrOt5YLOnR2pvZVKynW6vEwnsMe/omOV3uHfrje
hxs7TbqVbxfm0cDlA8GnTH8dtJ5fKsSd3TzP+mveoKEUA5Q5qlG9bhE6qY34okbDAtPFJpkexgU7
hNNQaUwHlClZWVRld9sujbCN/JzVYq96jTF3t1oQIEQOpWGXO9oDwC8sD2pPR/t+OVTNON71grr2
tKx+64hC8HXwOi+PAM8W0IOmRZVrXY5NvAmNatrwWwSdjvwMEvpD2770SX1wEBz/mKLB3yC1NZPv
do3nzg5B6BGHW1dtNN2f2VZZ5dPgDy9pltkfgUaJHh6ScRMXJvJTYvyh4gI5sDWZPVJlUmj3ST2u
WmN+hubSPbvQHJ6M7l1God2up6ripi2q2y5w2mdSK/baKPLhoKbOXqrvReJUG1Zg6aqYvPHSihDl
Ne7bR1xQkzcd2I1YgAqxzP+OU/KePuDC/R9n57Uctw6t6SdiFcHM287qrGAF37CcNnPOfPrzEe3t
9mj2TE3NDQpYAClZ7iaBtf7Au0p/kkLSsVfkB9m7D60ofIO8+l6zmSFp7WiPsvF6yOmuanKY+xML
Euur1/bJIS9evBRnlaZyx605J33rsFg1XdK+JuBFDnWVBisMafqPbIzLhce2ZNWFRb8sZxWtPGNP
WFp6spHDIAv7q1tC15on7dHOnjVTQMezw2hXF3a8RZkVXUtEVB4LddonONWe5Eg2ZV4+9wDdD6Gj
AhWcV3WN8tPzNbBI80jGDb+vOShDpzMHMig6tprl9wF9uo3DQw196pmQ4MgWh/PgVDrtW1AO3hqM
iVmtjbkYHw94Bg1F9KAqSLFtIHGnw6MOazdfplU9kifLnMNUaCEf/i5ND7gLVEDe6+AEljlHUoFP
Q9oMt64cy8bveUHi/qNs7rGp0tJuBakLrH+gb2v7YHlKu9Iao0fv0hZvbRMverPqPgrdrHZTqSlr
OdRG9vJWD1umW/ueE37ouHuUEx/azrD5Tpkp/L05rqoI9tZGL/aJ79XvKsIcc7i2OBbMYHCUUxjG
lUgXFbIdp3T0op3MZI+k5q3IhrZU9v2MhbIfEXXimdXmb3ZihAe0tuulHIZoxm8C3422cugjqLPI
4mA6ymE86uup97KHQUFpaQwiZJuHslposwZH2CHJS0Eo2TeQlT68ra3lynuk9+U+bP125QyKeTSg
jG5xt7E2KmkPdgPA9adwdM75kP3uOf1e9aL0FpZzYYmNaDUb19aq/80hEzC9zhW5pKsce6GEpAiw
5viuFqVyucVyq6yX9gCEtKoU7yKbcZ622i9Fr0MRmMMy0qqquXVLd8QeKsJVL2JLssgC5QFlfA+6
e2U/IDXO9sBqqHJG+D8d9SG7mqiiPKaiih/bzh/PMd4MciTjspmOUB/8R/Sx6rXTYYOCa3FysKNe
5DigBcnhr7HsyqAfe3zCI/NZhjATIFNBcS05yFlgWGnp/SgAnp/8dCIRryX6sJp6LVwVHcZwt7Gc
UrXop1vVwwLCGMLgY87jXPXchdkV48/2tVM862eudeaCfY//xLag3FkBONYgN829lTSc9WA39DPj
oe9B27ZGeJUju+yGZeypxk4ONSvJdxTQbGg0XECyoiJtwOl8RnSpqt5udTTY3lMbfoHrps9Z1YGq
5DhOShqtoRDdUoQjEGQ15bIWy5JCBM9j75gXdJBAJM1aQ6BAkLNE9nwrr6rG4eRi4vKkVugaDg4b
zQzPdVt7hlOsPztQXJdBXkH4n4eBi2GFqyfGQg6Bm+vPahayU7CSJ3mVSPofkTqO13Zy42dyqGZb
OE8RvJJnuwgpGja2s5bDXve6R2T5FlotarDbdn6kIBs9xAoG2xOiGo+kmAB9sh/6joAYXBqr/ZU0
zT9unQ1fUOpx1m5peYcRFY2ja/GoCrJYfXWd5ENLrO7X1Lmr2jP0b6TX2qWfrfOZ+8RWQr3GSIYu
ZMYg9AKOdCkG0rC51GtQwIWVKYNkzo40rpKc71fcJ+QVAqtHeP4BBy8zMpUnlIWWQyOU17KfIR/U
gRZymPjgdgbMBHkFh/4bxzpwpJFib+UsYgJiAfZpPMpZITIAtHH/VFeSUblI8cpSRWv9rBovWpiT
U78kLkV1JxkgH7tBDcSeAq+bGeO3Gqan4qNUY6qdedbcbueamvojropfeueo7/hfxMva6pOXnHLM
yqnt+Gp2nrNBEWo61kGNfODMxADGNh3drHY3ZKLiq6qxVwq0Kn4JqWQu5a3mexaDMf0QgbqzRwPL
r5jqU8hWESsjUZHhdfIJ3Lg3QgloKJiB1BuPLlRLiEJftXkgm1JO/rVERhvMVhpbGXd/rZFdeUNR
YItY1jqJ9v7Q5ma0MauhWQI7ny6dEOMlnnsK3D62eGa+lrH7RBLCA266kurRvPg+YYXFE96f/f5T
PMSFhz9EdPRqY58biIMHldm8N29W4ol3Wzj+YQKfuKy8iiRyWAI3mLwKxRfVex14Eshlul+GexVO
D5lQrpqi0CTjhSK8hjL/F6opK3l5GZOH88nOr5taV1fIpI/rzMxtnHkH69GA3rXLE6fbxRFnK6Fl
WI0DVv3Jwy3mORR6nELc2rUeA/7Xbis74RuPoxX9WdmPDTnoeSWY0WCR5FDT9B4lQdmIPz05bAcj
OYR9+nv2HiuijAewHEd6R6qLNAomyeYB3DNaBT5Pv4Mc5yL93VPVIVwiJVGv7rHbEsfmEtlVqcIv
BIqOK00JlIMy61aWs4JlY3R2RRLn37GSLSLfRKZvjtzDCOawe9eByVPEqleRibSJi87Ze0XRJ1CR
1MSKPb3qSf1Nhm0jryl95Sk+813IXnDOC/Hag9gCSgJpHRjpXK2bQXkAbTkg3lhF72lpqEtvZIS5
4pZHJ+KtLhIPavsU156K4WXSbTs/Mpa3ubI1361AifE4YVZ3jfYIdx0UTD+lSwSg3duN+MOFeKW0
w75E6dpv7Q8+18ZWF0mwlXva/yUcq3WALUMUfcmsNgwQjY+tcO/BDJso2XEkszhsHnglo375Jwba
TznJWb3wvhi2bu7kSMaFPJahjx6gvxoNSxl0YxGtegwmEcAq81Mx2OTuRLev2bSdvDiC/CUn5Fj2
polXP0eVfFNGOQkjGfTJXa6cOIDfsHGKyFiVWHof9PkF7mSm4e7kWDb5PCN7alKjsKIkaKGMfcVp
uEgtd5frXzWhtnuPneHBjQDE23Mje59ifw1z39gp1rD9r2Uylk7ej0HgT223HuL4wFlRAKq7F8T7
tGvkj9thHskG+PlGy+aM8ByKgLgiO0KpVg4dB6gWIv7uGsR192J53bcmD9Tt6DZX4LXKY9Rq3mM6
ufpWGOhTy6Gc6FuD5J+ld5vaLL3bOlAt7FMSZNmzBOJKaj/mYe3ebjQounacb4uYKPeBCRrD/Pe1
hYDRuuvzzl2I3qmfyjJvnnqb8i5bSvjYUzQlSwgmVVM9yQWTSJIl6Nb2qvi9T1HDnV5HgGrLDADd
q4x96vV/Zj+v49D7pMfFgyZGbFoiYc4ekjtJTkScO4aeV8Z7xw+tL+pg/hVPkUnhGCYeG3e0T/ZU
fpucJtnJEact+yR7nO/R60i7YpeF4ddPcbkC0etuGwdUC9RgGs6yoag4niHOslMgmSNDjopG8G1J
pMHTagDd3Gbk4vu1juOniyJ3MG5q3d/3k7Nw6mcn2c2ncAgQeKuK5p/Agj1ugqncC2rIbxggHzOt
zZ+ovEbPaaLuUr/p39q4jA5KPLZLfV4F4b5Ze1DwtnI2LWoQryJ2ztTQvFdKz/JeAW7SZxN00qK0
s+GtS5UaxA2uHzjLnLBstfZx4OE40ljnToT2WfZkUzQpdKg2q3coGVAjpXBnnTVPxSzNxEl34oOH
9OB8IWA/65zp+halzdm9hFBT8hZRU3ZdgWEs2jiOvuZJgO5EghuBGxrxU1yyg1Jytf/u+MpbbQ7l
S4nwws7DpnjTjcX0JmqxkwuyhM0EG5Ti0pOtPhrQw1d5m/TIQV/j0deOkJ/Dhd6GMUaIFY+KuRd1
6u+ejHnDNLBn6TH3Ro8ts4yVYY/icG+GCGWbsQVtWnX+dgIJSpWy4TiDqDywXAQZZK+YfPXo4tCW
5ML+WuQhQgY4wBytbFKfcjX6KuP51NXLEhjbSaMmey0HAJVyIuPYuFDQabhoTRBfSph+t4l03lDW
dsuDoo/70xj6J/be134U8UXykGUTtoCWK5OUW+SV8YVHarhJ0mSWVbeSi6ViAxpXWIU6MAUu3tzI
CeSo860RKiO78f53zDDNBzS87AsSiKScfdHuoJSGXwAM6ADOYQPZShsiaNaY2yhU+5WcbXU0SlyT
aqocArtTjqNVAQuYFwcDal4V4jZyMhuibYvT4kJy+7I/BD851KZ8OFoz86/vhubgVevSZFNolFOy
5X2Qp1vgtPUJPUJ11ej6uGxbyNcDXukvdtVeUhVWo+U5ybFFhG6Zm0H8tbQLf0HZPCST7ANBdBzY
DqlovlRpvEaWI8Z7Q9PqTetAgyjSBukRuHTVefDjfJdWTbhPExsP3gzKWGZnykk2ZTD+7rWF3h2C
Jl3fQ5+WtaJ6GzRN3X2Ky6Gp6tGK1KhWfq+DpyZO0hspsRkQGpVDdYaMjx6vRFXYyVFixOWsHEoE
+X2xhJvfh1lnLycX+6PScJ0L+8Bgwf4jBMCOdJuMURVw4ankS3sO3eNmXZSbJEIwT04UHtpLZfit
tEcOCyKqvgdttbImO/gYp7HehFUI2ypJtOe8zL7JBa2GBFCTltFThavNXoCKWPvI3n7NEe6b79Bz
sIIIPVX7DqYt9jHhgwDHsdHSovq2lG3T1FAcVD96aF3d+9JBjjPm2agq/NU4iuGoOm7yGPMJWMgL
QtwgbvSJzAhRjYtc/9LbvQYVZerj8GpH8a/ar5tTDLXvC3UBHa7rFB2ypE+/DGpuLFPdgVU2z8bt
5K/Z6AHm9GelI3MwByT5XGMAWV+2pyyyNi2a03tLztzm6yp+D/oKNqTaoocXtw9G4sb4RNF0njjl
Gh5bMuQPyOB3Q0jWYyiSF13TuofGLuKlnEXKv31MgmIlR8Ls45emThC5e5PElzvHhd+nx2MPBebQ
neob+cWfe3LCrk3gxuMwbW6ARLIqyIu7S0q2/UWYlXtJKRNcosZztjqP3QVJMfdSkb63yTdRwJvG
tNrKoFyds7k4mxQSHOx1OLaf+ayR37Oi+lLNPbAO93CW1bBzWGnOK+W8XCmb+QZeWp0S9vTBnAEj
KdgsgRv4hzhy8jcMQY6TijuVUlPCLxUEUOZwbzvWUU0LFcYEw7hrMmwEKPcja8uTGtGj4XFSFGvG
oJnPmca/qFLcRzlKMsNAmSKPb5P1NDtEIyiOqrrfPPpmCkXZ1a9RUGdbcOjJbVhquQEWbEhOg6h2
cTJikRtb7UNXOy4c5vmCudFZtyRJHm5LKRCatMsbma5kr4nWjZtE62JO4DTOML5berZpdNV8ibM2
Pzt5It1xvo4+AGlO0ygYZ6r+pQeQ/QDXwlqK+SFQ5dShOr39Pav7TfaQ987Bd2FY8+WG0mqNJzJl
xaON7uhCEu5qEJfLQoun/5wI5yuK/7hCyYWxSkOhAVDMCkzbDRPCRIFG0MArfm+bQ7bC4Xx8x8s7
WGaOLo4eL7XXApF9uUxEebnXHO3vZeoQaPhvV9arxd2E3wKhUxPSIPPTdMzYDoEpDJe9H1M2nGP3
CdkzVN3bViCgPsXvw4mqcJ/OQjF/Lk/N0j0Vda+X3x2sLnaJm333fR81emyvMfWBy7BQ/Bp7oQKj
b8p5OFih6nMEBfVAvVtcbjFRxuY2j3I+LZPoDqrw6p0N2wj7FtSs1VqDi4LfrBzJeA+UbdtH4Ohl
7D5h+dB9dLaC93gHemKFvpS/vscixXdPPrnrHpqFu5ATDeqZCzJT0/a+znaHeD8gw3n/beRkAtIc
vImNiEfJRr6wUaKdnC5eflo3QWwvqk4/4w+QPLSAuqemrahkVYDmYqQO1q5aR+dbsGzC6GyG9bCO
HCtdOtDXBXUuIzwHZIMeXEU8y9FflyQZOhYm5rnzpfL6263keEiVS1Nq08PtTlqOcdZYU2Mn//Cl
MGNn74hJWdyHyMkovAj9fxpjQLzG/4YBNxAcHsjqAd2Ot9LL7EctUexHntwqeDa75NUyAaqbm9ae
xpUZIxRlJmyalolg++D7UOlv4ykyH9TIgm0/r1b6crz27bfWzBClqKnu+VphHuteiUuScXN3cthl
+fznyaGN4mC5cuvJPEapync6Eq9FG1kHOXtbMk8mclKOg1S3AQQgCHe7WAbnnC1qA5FrHtshfhtN
QPb3W9xufR+bllc9hFO9lz9Yxu35p8je2DfRLhkRWg8WXe3ZS7BF2qoJW3XTeln3HBRpcU4a8xx0
LciUMqM8ohdTe8ChrsPJDrhYbVXFUg4tlPSfSbgtdGD/jzKURL228n3lXKIauvDB3h+RYvOPSEMF
oEfvYz5c0crhfLBqfLJOgd1T7ZFLb+vl/H0sr8y18a2AgQqlm1vK0O2+cny7xS0Aj6XcJwpyWZg4
RaB4zTdHKwLQk074NI3nW6lXq6Jg7biqvymriV3QULcLlHvZOCNNuGiSmKfTH/XbcRbDvankOqQo
/kxStMzPkDoxFEfnZdkoZbYXiZPt+3H63fx/xrw68GL2zFO9gTjzpbfq/qg3Wn+0wNAJSAQPcnRv
xDx5H8reGAbsjQtMNO/Xywk/8IfbYjnRBPVr3KUlR2w1hkKBomYyxJTlMcZAWoFGx3Bj30zie2d4
lFwm09SPuVEc5QVyma5ae0sr2/GX1qo63GitOWhD/LvpKkVFREPgQHnrAngG9SjMhzrCgWjxf15+
vwfydPmaDH2+zxM0SkTfvpmi0Q/wjeJlFHotbFRFWdt5g07oPDsZpNV1UKcnDUnlZeUmcJ1FNext
CEh7c25kr7HHBE0xS6Qpx4uY9tbXZP8WkdepsTvgIj6vuM3Jy+XUff52N7nULqvz7W1TzQ+9dvoQ
vaY914OhP+hDFWxCFJG+VtGPKVSD7yWi2KCEGvMAe1q5NgqfyJYjz3fX6z/gtopVYXmgSVu9PQkH
3fFutIsPG1dbdOXIEQtrqr/UTg+koCg/yG202NG16LHMyzLRHqy68F8c3f+nynJQVWyrm+xq2R07
nBZUbRP0ykthJP4eb6wE+hLDBHLgjBX7KUdjpIWPdmtsM9320MbARczirGuO4U7XE9W6CP4Je2sc
kBVk86btK8RH9KWM3rqpk6099EIOwVB3Zyyj8Xgwh+GjpGCwnDAbBc7q2y9pqewQUho/EISEMJF2
2lYuY+8+azvYr5iffAs9+0fkTWRsE2qX9dB+DTPKzIsoI1+R9DYWI/0ICWacGxm8NfMllpnFu0Hz
TjIkV8i1f10rb12MQ7ovFGrbUCn3VJKz58Ey303Fq76NaesvhW6Z59DCpWOwWgerKzQR5SzQrTe0
1uvn3szNvZu70xInVHEhmdqdsmTW0IZH+BFOmFLb6O8dGv5gbybazHO4D83hoebttJJDUsno7Kn5
eMmAKDx5dvAs43gYVBvE68ABxdEzWtVYp7iUWYBBGAfQ/O4q1IX3LUeuzC/Fd0+z61VTogSI3V18
AWYDwGKeCN16AwC2e+8SLGGimApzyK+wCNlIAlcMvyNnhgevkXdH0dXJtdV1bZH1ZOcok3/v8BD8
SPBumc/YesJ/VgOikhNj+5SYfrCuyBm/K/yoILfeE1INe83VsPnRQAhrMQ9rI9SmPUbT6q032N6c
/qTpZM/rxIMRfJWr/gp/WjUP5ZK4QQFjIRfeL5F3n/TMQByrefC7LDpUnReSCeoj0Dr/DmUPMWUP
ZKFXQgSOFKPOF5RkM2qh5uXTSq+VF3bs1OWN9EjUq6lNSph+fCbBFfOlnQ8fwjAcjCNTbEL7pFq2
Wfgrmlq2pvMkbmTU3r2Ml+fsACbX6iUwyXlShvp/1xum/ns9RrFf3Hr0ydUnekCNJsiQ7qJRQDJd
lf5HGGTeGZEYEIRqgsbzONqwFUYtvd6Csf9TLlG6CY9CuQTxI5bgJ3BJwGxIWTLq6guTV/3BxmwY
8T87tY5Dq4pViCTHUg5beN/upmud59IL631fvbeGX1+aVBmubaAOV7N04qU3AF68x/ocU4V2SgEB
z0t8pcy9BZcq7EoShP5MCo+Ws1A60oTbxoXE64HEvwkjkVaINlNPismMRpdqbiA4mcymQ1BxUtBl
c1M2TnZOelTeWl+k608T99nEssjXzIuFo26yys2OUtedE9X4IDLvXY7uou+GHo98M+1b/G6Y8x/x
Up82Yxi5+yTT+xPKIsPaq9Dsk0PUDgZUW2bNctkNqCSunXm65d88UvJH7FyuvF9t1oGCiNYYj7d7
yJkq9tD9Q5l3YRStt+AzZ77KnihK69ab/vTus/fe/31d404TiUpZm47bkJOTVyOM9YhnafRc9W76
ksJHAKg2oPXjFtlL4ztIvkOiX8tZQys4Dvr+r0JMSDECYEsqa9xnY9Sq10ytyxN6WtW0xrAWHw81
OzVNVIA6LYV5iFKTD8g4eX+6uGsllGfkrDrHc1dDiCXKn735Y+/PX4B0ml4CN9b3cpTAx76mGALs
rEh6Q7IiU/wC9TI2k73K+TDszcsNzNoAvCJXrF+kCscgOK0oiFGAuCrAIA95b20QeLrJ4+gNydlI
21aWqXwoAIkxnv1qiijaUk9nr5Nn+PgVECuCHByoa4PMzH3LXI/43b1aKX4Dcym+MAtKxLZ5uGWq
WifaRfh6b/jrFkiS8mP1zAk2vNGLjRSoqifQ1p9moeQXG6lYJa+FzYgpwsRhJy+gNw9ZWbJfMdEA
GoddcjvHD5GGtJ/Ir8oQwTfr8QRamLwayDhWdIPSpTuPLRvmnY8K6UM7qK+CZxvOREW7LRqEQ6rJ
UB9dSnucbproJ26HC1TytG/wq+OVbtbxGf0UHAOTEO9Za+zfw7rdO7UX/gRo/E+kooKRusZrqWnz
oyrwzoHdbAqDg4McJZQ4b/GxwTtZBXm3/jRhFfgEOHn4dl/LziI7eDcYu6IhGKOHwXM9kurBm6db
ilGAAy3Gfp90AjbCTIFChhoXvUT/32aRmq4eUNbJVyBY3+s6K69NP6gvYaWugtbQ3wJX7Q4tqvTz
+0J/o/SWrivE2nZyNvdadKGOzjDpr0hs9esi7/StYfvFWwMweRGXGWYG/UQuSwf0k4XRl9LHEqm1
lWuQtcWbbgXNviSvvAQNYp3greCBq+T1CsrXsPeUJnivJkhsbPiKQVcAuwzNGkOj4iPK6neNM+5j
UuTDpc2DnN0QcajGoEciRBKgtyOKZKibvG7Usw/x6NYL5ljkheo5H1FFwSBQPf/XOjnr98b03+tQ
0QXTQhokm/rUWIyIrq94GnpYEWCAWikiuMje4ETFTknRgP48Idz03E0nGZ7sDqXGILdfu8ruH+Tl
IiI39K/RBKY862pCPC/keYbCNOIB3uyreFPF7tS8OTZeixjJbJ0ozRaHsD70s/Bno2TutXaQgmeD
UHxUgXu1LEP/x20pxQZlCskOTSDDrdyXJJta5JaC5gTspthPYsC31YicpaliO5wLgBIh/q4PipLo
lzEtlKUljO7Dj3HenP2mRhT+gSWrX4UoJwBbwXR1kQ+Igj5COtxAlzuoimgN/54dhRwbTWYAMf7p
jml/SjvTxQENQgq6CABBUYC8Qi7Ld1SYs4eIH0Vivw/5V6rpR5tnZ6nKnXXhzoD0955g+JRX/k+p
/hKOqbM1AjAh0kql5bO0rOMoPsrZArNNmB/9l6Iyhst8Ed+bZAn20tqNgT5cOQK0GKGrSC3OwykN
x2uO1/i57PRbaJhDMp52VB5rH58vubZUMThyfYxh5ns48z3kWjnJZuF2D83J/HqtV4BeoC/8vjQG
tH4Zp19J7sO1C/yAraxXTy3nutl4dBioUscjfgWVrh5Nt6jXw5AhO9Dp4nBv2tnJTgctXd5m5FhO
i+DBdbvotvYeLvsUK/SETFhe5fGTg1cJ5KAk2vC3IovmmvYbntX2QWBS+STCYroqSbyQI3mB0hrd
QzK53S1Ws4PZBkE/Lr3QhpOAG87OdCZ9oSUZwhF1lrW3MeArFGAHdPfwg6ZIG3CAdbvmZ4/fll7n
xXedHP4yp8YIyXw+ZrRFvqkdM3o1fO81I5X908Pc2axa943Mc7NGu8Fc+hg3bSYXuJqaWO5HZFb6
whvK/hylfveYhvZ3UG/uB/B+Hnu+Fh9cBaFMp2ALHNTuhxXr75CzQqpJyC/LpT0i97hLfQD/MPnN
DQvxGnkHElGDab7YyMod2iiZPR24Q+kX2K+KWFx1p8ovUQBPSE5o+lgu7dmn1gP69KzF+qNaU/K1
Mw0ABa+w/UhpFFw5vXvz/xAL/RwTVjPMFvfFYTZ2cC+GqP+3vd9S4BGQ6+SBwN+F66nQxEpkSBpO
XdxdxNzUutlejDB1oTWDJjWVyDEXMhiwW1rqRVVubkEOD7jxxOax0wcS4lOvnniNxq+6WbyMfjRe
kCeOXpHYfIhQGH9U51E9xcuSP92z2SLntJQxjfrNM1JySxlzRFnuMqx9YD5hkT7f0FbD4QJe/EXe
UEEfD+gDrjby6lwv7IOnYJ53u9zT0n1Zo7giL61HT+DVirS66acPwwzUyjuhsxkfg5TEAZYZizAx
vD2aZl1V1fUXVxXdWnhGDGSUJfF4pfxSLoXtD6sqc/pTlcM3vvXkcG50HctTuQSm9t+zxjyUsazy
cUVNsEOW15ogELadaeNl3eJugJhAvvMn1X+UzTSaAMDKUqwLV/kdszWTl1Y5qiR8iMkJESbDsuzM
/gxt9oeZTv5BU2LnUZ2bMBKLynCCq12ZNhbbDooE1rCTc7dVVdM+jH3YLu4XFYNj4qddi1UECfea
6+CnQMJX79lkw7JG70ipfXEVmELKcJwJZeOKQMMik3wufGhl44/U+oJuOoSd014KCGQvmW04SwqO
yU5OlpmC8KDOjlvOUnhWr2WCdH+DJdXSsfSrovGPkmvDQsGQPk37rVyLJqD+MOoKCJz5x5hRJRYo
sFRYHtVsm/XQPAiE+zZdonyTI97XAOc+d+W4sDQdZVpHLL2OU9i9sd1AoO7wJ4hCDfxwLYGtMMc+
T8ugaxXuLA2l/r5QKGWyz8fmr3sr8xK5bo4PqeiOXppoZ6ot9QljtUVgWOIsQ7f4PMnbvlv1rV2t
Pk/Ms/xxFkBr05O81BUdF8xxrVSDjY1k1lIO7xNynSbiI6VQSoPz2vtPBeEMNjogP64JACCU/S9V
qZUz5cJblKlXkN6DgFfPyXO1TKOFnPVbaHdpZr6o5viPCBDbGYucuiH0IsoD4ege5bhv6+I4QoD+
E5Fh2VThm+rm3tOI0MUL4v3Di44mHXVAii6xPr4Aj5uW5jQ5OzlJ5cLeGGHmc+rggkzRm4NSTaga
zUNAKsVjNs5HEkay6djwORXWMGEMGydNrkaZiuVg5srXwjY3emP2v3zMLTLUSd4qxJxQW6g5p5YQ
P0WLhQvqvuWLmiIEM3Z2urQQp9tOcYl1rlVY1nHsyOxBOGX7JHByKYLYPsqJe4M99/ekrIptSm3N
3YAOGreNU3/IFT5e5FvMAX+qqMp3yC7Od7715XxbBMconuKH+/2aWXtd/iCk7EkWRPbJQm1sqdjs
GFU/aC9mrjW3pgyHZIlhc735NJE2FhBbbBO3zeCwVZeXDFrRLZCgF9tPqwfbTWaKRrUTGnuvOKiB
pgcI9/H6b36ytabe8Odnyl5dhG8GlL9b/LbW0LWrUybT/jaUP6MpO+QInPqQo3O7CnjdQoXnt5eT
QZtvfRsJ//vNZbz3sFZBHfH0KV7zbhCaycbizy8j1wOeAitQkkfh7Z50Z0c9TJaVXcKk/91M8PIv
YeyvitSEtDLHbQ0VhWCyizXbnnCluEY+X22/qI49buLGqdbDaFgvaoXpVtzX6VLOamFgnbB9/JCT
aEwPT1VaosvF0pks+4IC7yrvKNsH5sAoVX/kjl6c5Fzvot/mN+jZ6llZLGLkzDs0L0Ofo6upHBAv
pJbbqohOTmO/lTHZyCU1Ap18VUDFFN7k4+PRNLgmBjCZ0X+SoXuD0Bv/zB6RZYX8WVPZ2SV2kNqz
g+45Ta0O5u3QLBJfU/cy5jpexzu5djEfZ0kQtN1zXIyrEuzPVV4QFwZpp4QagJzs634dA/tcGk0q
vo4aRZ+h+eYNronmIULYplbjhmJaF3gh7bfAgAU2OZp6MlAQuQCopbowX+An0y+KseWTQPF26ajj
c8Ur/lCJpj3IntXHv3vG3LsPQxUV6HQstzI+4yo3jWb+dEvTAyFilMGWo+iLXC9XyLsJKzKKBVUB
WneojO00M6oytLCfUygAC7AY1k+gbHg+d+Z3HWds5PIQgXXdGstfYEIUEljbaHG9kNmQ2I0RGsEz
VK5Fmx89VREPD4in/V4r7/tn7af7flob60cqJuc0r7rjJILfzZBlbrMoQxU9JjlV9d17Hmv19q/Y
fXmIIPBRrhsARj+Ejc6p79973W+tKZ23FQXq+l2M4l08ogenwbtD0kZB86qu9BMC1N2b30FSIRxj
QIqqRgFOb1Y4nHp8a/qmb7edq9lvPCV/xd7sOsnb+gsyUUu5ShlUvoqDWiyR6Lbf7JESJugFdm5B
iZNmoPChq7JyHWcojWM1l30JB2SRNbtq1to8nPqpZj+BuYxcUodZsexgRHG6hd5yGGQXiaON4VPB
lzE/RPBmUXsKco0l+ofbsPOGc6OnCE/WFuoTXuW/DxvdmuJ33wvHY2DAeayzNH6vEElekw60d3LW
ZQuMS6t4StEkeEznb/N8kdamGLSBWNJAYs1NVXbGgwH1T4YiD4RWhiP4CUqFuq7KxGenwEMLtmrP
l92fFgGCOtSSuuAsJxw5G00jH/lkLePNBGlHUWtli7uvQvKBiqHXCnOjNbkHnmUOZhvAn8YqTj39
YDRDd9H+h7Pz2pEc19L1EwmQN7fhbfrMMjdEuZYX5d3TzydGd0VPYc/BmUEBgkguKjKjUhK51m+w
9AhmdJmg7/XceHMAgEk/FxFZI9WloizX7R4a89VQ46qrbT2Xe1sPnoLMXTkC4JKhx8FryFXBwdvG
oRJd8Fp0PsAT24zWNr/kNoHQeRA1PPtqbpOtjPvwDZqTexX18Ba1XvimusJaUK5DvLHOurdoAK+a
IUf1KOA8aVmunaDixY+53SOIV6Fft05yr9nd2iqwt4JkV8qoQCmYeXAQ40c1J8wozLSN/dAncEkO
Y7tQmWPn6vKFkLRxvXCFc+6AhgLT1Ax11tlFu2nMHE2WAVPwlWFlCTt0IzsApqGCnafZLhpS5xo0
FBzT5N1r4vE9GH+x/dVe46If3+vIxxM9Cl7cyRjeZeNQgRq8ZzXmUNXJrMp7UtNyxLVDzxdHXsXU
PdLpM5w1/RxrqXi25kE819a693sIpUtDoH92Sev6VfPe3ajkexbhCEWit85D76MoHzUwsyd+F3Ax
44PWsMK/QWIXDKw6C4TLF9y6j8HYOfZt1BqikD+Ab7eAe3/sJ9vWBPzL5mM+/l2VmMKcjDEcWG8/
zGxiLQ3FlT/o8v9pIC6L+UE3hk0w+MgRYmbV3E5VOxw8rKRxF8BqbOLO16WbAieEdNztoXrg79X3
SEF7mnVFstd5CHUNUsliuDeM+WXIpPzAVT09JAjjgIvxJ1TrO6ozAKtb3h8bw9JA+scGekBucFUt
GGby4s/Fx21srNsXr5zwkXNcb6v6oNG9N0bw9AdsosxfCq2qrgo+ocYUauJ2luNFrVfXG75Cz2s0
qMAd3HUUlQTj2GY/U7vA+HN5DatB1d+14mWAt8B/aYqSwYI5DGGFHBoDKiBGcwN2ss1PAJU7E/DW
uxj64iXP0n+1JC1rgRepsSWyy5Jv2YAqjQSqg1FKUa9cAf3oz3ZoFrJeBV2xhqWWntRw6xUe2CAz
2edDApMsHfPmOVgyPHrZT8fbn4IX5BssLseXMM/LF1iC13zRv4yC3jmGRS43k9HYnyoP6ZYGei5g
JHQva9c6l40X7jFCGmBD5w2IiUi+2TgB7PDNsM44bU0XwzdgFbPzeM+zOlm1TSl+Id1slVP9aZYt
VRoQdi9KaCL9mN0xv6lSkDDzD7VveSs1pILGkecs2aT54LghAIPOiQ51P/ZPLOzWk9C9lyIIfWRH
gnCrT/itCa/xb314wPV1WdwaoI5JJlduu1Hx6lBDkxLWkO5nSKInjYdl0eTIs+ZkVDMRaY/QkNu3
tFwc6GxHPxYRDrehGJ29cKmWO85YvyBy228R6UGfJ847POud+GJ2g8VLK++PTT41lzlr830Lj+Mw
5XohSM9q+sGdngvuQR+gWoQadNZWCDQLZyvNGn5Di5jEauiC+Oy41cnJTfdBxalDrkLQeF+1Tu3s
VbNzm2hXWL6xmrvePlsh22p1pg66ZdNXVzDLbuP3XpLJmBOyZT1UcW3ttVbqMJxzapHCK2Fve2N1
iKShPbK20x7RxteuFkWr2nfDY9xn0ckph48aaeETyFXvUR1Cs2uuOqzne5eehv4jFhxk9MT8aeF5
Sjt1Fjmwb6nJS2nVBtCrkHMOSdBnFy/Qox+BdH8mtpt/iaXhIP0XGe+1Xgpsl4xmsVdstgFf7yN/
dsne1pJnIBrdFQsgCvyZrL6m7vIellm4qiqESgeUkqyQRFvu2NFHX0/2pi674MHAjOJgiwXUCubg
AQnbaGtaevuuBU21yicr+FFHDtkpOw15IFQ4jvnX3pj2Q9lDP0zqgGWt7X9EgXxA3E8+ZyMpMNPf
A/kPPrJSCx5LmX7cYiLASaGdN2vVzKGnox1eZDvV9IbQXeewTU6qGc7Gj6pqAx7xXN4HjZelwn8L
UCR4Mcfq6La1/+GYo3txtRQm9xJlzJa2rkQqd5giB+YmnxKAQig+a0mXP6B7WTzA98xvh476HJVs
H6/Pf/rdscp2/SgAx5jk9e2kBUYa+fHRhAh7qLG9e9ZxxgF429s/OngwXV/+QpdHYjAABXc2A2Pn
o7Z5GljRPQBF60BXYI48lxie+pr81fvxI7nA5nOAk+Qm7qRzrUotxYLPwi4GM/c3t8NKQ8U6EfzJ
rI1+FA51e27lkmIvXFGgvBQlFpH3oqdgkvB2JZfXT9+jhfhcDfIX0tD8X1ld/j5rGDKLpHP26NZt
Hbsrzt5yAEwSUKoH8nyurOzvTnVm55izr9Qpb/mr9Px5r1r3uPtlXJ88Uyj5+1Wj6npGYnLpe/s+
+XZp9fkxiTe2k43xr5/hNvF+caMKj53ASpQlz/eJcsozNNPoqW36ZNXMevmFXZC+geoAJW0qjc9O
DpcB3WgKzTUbzSjbDs0YvGBABbgq/G4CLnmWYYwDXdv8+wo1XJKT6Xr6Z2PaqgtXU0+1sc54oyfJ
YxobkKjt3nw3XZIwqqkqwqoZgQg8VouQ1r15H1XB0dS5T2bcnf/38/PSHXBRSF80iPlnD3+bcybH
NN2pdoybGvaJPLQQG1pOVW8YgsJodL3c8mhgR+7EJ3cJUXEqQswmz+/FwHOu3PLKJtU+zOiBOGkl
HtjOioe5zBz0Cymo6WS/L6pPjapDJLBSmiLb2bpL8H1gnApEUiJEw/s4fWlNEz2ncgY9nnfpSxk4
6QtyMMaaraTcqz516CVVIJeaSlO016pzy1Pb+sNeyKB/rtEqWfeuML+ic3cC3N7+hesF3LO6+mY3
0APcoBbPTWsV+3bQ2Pb3cXVNeR1sRxIJ7xnC9isjH6Zfvg8hhtl2on3Hw83loa3ZqMIFzUNogQMs
efzgWNxaT2Q7+BF72/7ixObV6uP2L9fF+VmG5ffY9pEFDjZtAjIpd2KdPR632Ja39IcDdv6ESrRA
S7RKikcU2oKEQ1xhVBiAvTnUiSHPrOobuG0+nNcCBa3UH5DTj3zrEdB+tp0K139x2XPynaX1R1C6
00r2Mv5advILD+j0Z1K0h0Bo54nS8wnIkLj0ZofMl15/EXkanFGUEJcKhIHwclQI3QHLTK9pvyDv
8MvKM/tJ1yOQY1WWrGLPbb94mt/DjPPJurBY/6Tpn1V4XSOI3dXj3g4ja6u6cKh+yeGmvQTT1D2k
aahTK+XKPZLmVENb7cjjdxvVOj9XjZ5oiw/QDpJ6+uoG3oKnCdNvKTAvPCd4z429DhujCn9mMeJM
Dan+dwpTAhHwdHqYABYeYzCSx0GUPR5bmrMlO+E+YU3sPnWLiSuCZeBJ6VIHONnTCiE/3MSWiFyI
+SgVwcDy6m//SUH83lelvcErCJVrqVGZcqL5JF3g/Y2PKe4fZyF44D/7hnDv8cYZ5+ALKNpzjCvx
Lw8EFq/W/KsXImWWpa58gtNkHPBFcA+FG0RPcWa6/GWP8oAz87zOyUpfojmNL1qbyGZ1by/8SFaE
QbwTmYdM++/AVJoE+hmOVxSa+z00NP2kDfAWgzI23oI2dx5ZHFxEbOtomzafo57cOHhUA3Po+muV
mgiFLJG8ZAzsvDQPG8nKOMZT/bNZnmha3QbX3pM/1fPNzpPgmjKmYVMFWKZByD+y2h1ZhGwHnCX7
CMScbuNaTHvV7NEm3JhemR/x50rZuqE3qfm5gYpCRqlYnQJyY6NmmuUBIZdnUQQ6IKXJQ/Xee7cN
HLtmz34NU915hV+U84uJ7qz6Wsw193nf5Rs1qs+B/7RMKNLWW1VGh+lSXhvUkhq57vl1fwTBW+gW
6CnAoVoVTSpekgo1IihwBbQTQqFOgrKEz/w7NDMLqCWNHbzYurT2wxIaDyF3rhGffFEnZ3UA6//3
mWpmWpycczGDWrzHGPp2jG3jxNaJfhViCP3vabdg1Xmfoa7KX7+yJK3WsdQEaLQIvrMevWuNbl3V
oRhDjMsdtwh3Zq/b4EWFdWXW38MqRvX5CfUP6qTV/j7ZDrLqOnSfk2ExAZgxnrbKYDg6rWev26WJ
vzL/M2RVN2rUzIxsjzlhu1WjrWGwuoDUsVt0Cz5Ax+b48Xrt/taspnqjYTSFaCwsgMTChAUZOGfn
y87YtzoK6LX9LfOWYh3rmiObHuwQlm7Hth8skbkY/mjjxbPSca0PefBFzw2QAhhsDJrZnwetSy4j
6twHq7YeVCtK/K5ZFa2dXFS7XM6wfY9R28UfVOLXQO1T01GkiU6q1YuElaU6FXLAFMVsc2834Xu8
ym1SBhs1pA4aSMdrg5vtRptQFg+RBcLwe+lUw7PXxbezyev8VVB0LbsZPjApSp0HLMLCed3huQz6
ezqrQ4/VbrmbER06S0+C/gqMA+IKxKg+FaM3cbVLkkpA1iF5ycOYP8lFvsLNcnfb54azjxaVC7fT
Pzro3U8ZpvOvXmSifUo3wnXl0UCgdaMmlb4r14NHCVqNjsHrDKHvo3D67uJ55UpPHUokvWu+j6M/
Q1dBeePeVKOKzqpGy8Bg1Am/977T83Jr2zWUZrHJXBaOtqMN1+L3mWrqpmx5DrVicx8wdA+Upe3O
MLBLAF3Tyz0toVIV2CCbaCzi0r2QPFS6Qh3UYIbQrRpULSOmXHfjG9aobhRmkZ1beIFv+tR0W8Pw
UeAA9feGp4c4uoshmhpFXC18iszypAbVAej8xjO88blM0OxJ45g/DEOk55KiCZLE/nMVoh5lB7kF
taZzPhJzWhLC1nMsYvHuzEfVizonWrwUIGMzcj6sRdpGs50QTSamREWm72Hg1tt5afp5j0htg+ux
GsWn9jtGtOM5maz6og6pxAZiI6FCXoxw8XSqs321tNw50/ZGi6OWFMNTa0/eo6IqLq3OgDiumIp9
g0vw6G70AiFczx20DaJfKN5jx3TpIY/ztzRUOGvVL0p2RgjzOlLe3QxFmI7gmpfUFg7xmBUvCn1d
3pyoczXvfrCsHMA4b/TxzcaNHWkxUnpVlX+Oe6CwyFs5+EOddQ/kIEaspApnp1975pRvINo68OPL
I/ns4BeryttJOMg/TvAG5G3+NXSGxRmwHArMBsnLpK6GaM7SRBvYOxVQBY6mHD5wec33ftCFz+oA
7qPYQpewN2B2cEx2h9DZxy4gXfE7pra64NTq+WeH3PtzJt3wWaDr8lDH2lpd5B46Yg2GJnz2eA81
S+Mt8UR1vn9opRv2Sp/y9KD6VKwYltU8RaOtupqWzRJmcR/uvJhsVFbZNZjwtodQP0foxPveuaAA
sJtdD986niXrsV4cdWbzW+9P7i9dfAtkDeC4AySqhZX81lQz1nss+98cHb2mquhgBqJydGwmeKmN
v0i0BhUusZ4TvEKa8VYyRzYu8KKrnng6yYfqzcu75C/dbr+GAbWTEe2RjYKGGxp0eQQ9qeQtSPE8
B0Lo2/20IYFlPnbTtM4SDVeWsSzikxckLKRCDbMxnlwg0Fk/YyOYrCcZ76OkHB/sJTPceA37e+w+
VCtZ0sddP3bHauEA9tJHL2Xpm4yo3gZfDX49SKSWtRmRBPhKkoSXVG78YOfDKz+sxFMOIOPUO/Gw
C7rG+ECp5CnrreIxRO5iPRk8zHgPFBcj8dL33odCV7SldxwHPQNW5YybaLJs/jIKmiNWPWbmi60a
dX2ABjXyYMDyY7HFNH7eoUEgTnqBmUYpS/2lXg5lEksYjOx7UH4ON94iJQTzg6eAq69Nyi8v1pwj
P5EggYO3LEvzpakGQvQ9TSnE1e0n/WU0Z/dUZtgpqYjKWifQnV4K3tjrue+bg+pGvZ0KjvmXmqKu
knP77wao1bcrG8vlI8d/EmafX1WE9Lvx3Hnuj/ukUMLnsTzE/iIPnnMY5/kJOHu/JjEYcdNn4lka
2Y8KKfuvw4jCnShT7dI2bsTPKb+D9Bm/xj7OW3bagyNIvAztufGbik/xxGFtObnbCbHyOPO887iI
olO37RcV89+nfek3J2R5VsnYIGOuIu/hlmHM+7H03iYT4EDiYWmELU24AXTVbjJ7aNFHUs5GTY3j
otaTdyHO1CxQBl31JQN4egiz3JvQVeSPEYdfVCzRS51YoYTWlbqjeQ0cCcWk0wWVuupnnnrAAwK+
ghW6d4d++CbxuvjFe3MFBcIOV0FIgtPP0u+AEsbVjKTwOxWjYGM1bfgoogpjH9HFJ2dwvIskO7ob
p3hX8S4+2Yuaxthl00Wd+dHonXwHlYH/3j+2UrJMRuV75Y+2uS0doKcTAklr1zS9TecMw7VZDgE3
yARHjVMzQhAyMXGyDGSytf3YfCfB5OwCp8Ywc0li2BKdUPLV4220l7ZPYSgZbk1jjMROS9sadewM
BeSKHfnkDy9QRD7GNAi/zgG+47rLTsP08vwDN6WdrXXh1xBzZ5LMFNOrvjj0S6hx6lvL/cKuGxgl
m86dusBSlvVM6b2bzeTjiJ51G3UB0NefBwN6I/XFVxHkDg6jvn079IN79By9PN271JkVjc61bGV+
cOv2633wj+lz0s+rwWAh9ceAmg9y3LqInuT+Px+noqg+aPtBsmgmp2oc9QkHMaoJCLJObvGcVBke
LFr1led38awOc5knF92dnu5dOUvl62SlR0qhIMCQf3BgaiMxsVxChUX8Hz8l8jbnFlXZ28YJTno7
aZ+iNHLX+qKe4uuh8Tql1lOA4+JX7Ets7MqQ7EqrKfyo+hgNLPozSIbbYNIx3tHm4XPu/BLIuoCZ
X4+29L+gLdhuwSVUx9qOjc9d9xT7pv+ldPAwDOEF7NAe8L4UTbtzDKTEENuIz15M+jhDGGgRXEje
xrW9SFmqw2yNGW/izj+rJoqJ+lbDpcYuMxRX+R9UX2TCIm3mVUsbEPV2Bnx4/lefCgwbHPmGPuzX
2RzJixvXFLmWg5MHYbtSbTWiOqGJI6eFsi0sG2LUgDoI395aIVZC91h1dr8elKRjb+b4ZS4zVf/t
I1ScGbTDuW8ebl3k3tnO2pqFRrnJr2RM+r8/TF0BnF+EV05cYS7Bf5q6ioqTfZ9voiEbtsaYwICq
3G+W01rvk3Ry1VK1MNWC+/6Np4f1TmWpOJZutaagEp9jQ0TnDn7VWTXVwWsSlWxmuJBev1lQAWd9
MD/1foW7YQltrRZjsYuCHP7DwlvTJ8c8YxXzSQHbbhi3f8HddDvrdp1clPcU/O0OcetDKCtjPR8S
OY8XHi4YZU16OV4qN9ZX1Jixn1xGVJ/r+eNFNYspyDo8AGnn2ezssO75Sw2og7rWvTnHoj4NGG2/
yyn7KIDh/6h6D3neaPyVmPo+jSf8mbp+WMcT/1Zhi0WthwqnluwnMIY4Z6Iozp1BKcVLxG62cvvZ
khrlEjbXz+lcJs8xL/3Jdp7uPUWZ70ujtq9ABtpw7XvGJ8nzSZmurI08IKXtQx1E2dN8tDS/PtSa
rx+jpA0fyKLn2ziW8l2nBrEqC0zvUhvfBk1s4gjqHfdqgr0MRkZxq3Uf4ajxjMvIU45D03+4BfyW
XjTeRo2mYeJuBV7qO9Ucwlms2dD6KyNyCt7wPi4O85yddT3DEmY5+x/71ICzzFBnuHGsJbue4/84
VYVJo0o2Id/9ISn0bAPFytgrdEPeJNkJnQl0mRbEg+O08jX3qIC46Skx0PA2tHMb2NyBY+yeAD3H
P9y0ptSEMt5nxzCStTnbABAnNDCncYSSAFZnZer1S8h/z5r66IBE8+JTJioybQmmj4e+BXU9Lgej
CWJKY3WG5JneYnrJtjYnR3Ox/WB6Zlk+s0wstli02A9D1Vf7WNPMdShmh2ZzIRkyvw66N736HZIr
+ui5Z9UUqHfu3VBgY7CMCk3sUbXu0FqwkoekNIBKtAECthyqwUuOE0XLleW3/Dp2UlXbLEfrzo/i
4FkFmouGbW7V3kFNUQNxKk9lE9hX1cIZgXIDIgyqhc58fjWcEuRcVp/mpM3OKCfXVB7D4TqM/gTe
ooxxA+3iLRs4/yVDHAUJ1Eq8p2OIOJuVyi/+0P7SyI1872v9Sip3+osyDfhO34nJ/WztJES31Zvh
hGRB8mvUhtepBJHmpBnCZlGtfRqX/515nIa1adrascPS+AIj9sHp0RdQh3kA85AH/Ub3quzW5Tfo
/wdgB/7pUIGNtPCdbX0kGegnD5eC9TAuiYWkvQpQ/Ulgf0NEjAWD2SIhCCNuASOtvcGbv4aQfLa1
JZfvum0+DeMAwYt+N25wDY3r8oi2cfzJysstWMX+2nV6dybtvnjUhH/5iAJhiVZ+sy2jXjuI/HHz
e8FeDFI/tmbHD5aPzWYIY/mZnftLWQzhX/3ob0wIGkcpp2nfF5DmfMp4576dqRc4drGu3TJl6ULT
LGx0fpo5Oqpmys4VMz89POhkYd9zi5oajqfxXjX70ZDbgt3Hixm40cbFeGk/Zrn9MvI1AJBYq8a8
9MxBMu/K+afwUx6bo8DcdUEgU03zSVeRqWpEUFKLIqu74red+5UKSpZIsG3gOF0EDFWfHQRpvTF9
f0CXtMFP2EVOJRYFX99yK6k7pgC3u3Zjt97f7icJNmFFrrk4/n1/ed7nPOU7UFPUfein5rGNYS7w
AOMuxZ0FP1Qve1LXM+eyfPLq7/fbsbIdfeP2GQu0wnrUpgBzp6I/2gYczlTzzUfVX09uvA912PHt
EnbrW87Krp7XViaC7R8z2HyhWo0dldgG0Ksvno53sR/Ctvp9wFJqNbth/KjqAKrfTdl9eugtHdnU
SY2XlRQbYJRio4ZVDQFMCB7omoEloIoBHhI+etxlgwYeeSgGbW06WJIuqBRsJtGCpgXKwnovwuJf
rd9jrjuzBP/e5TlmJdEYwlKAy7e1NLjuaeCVj4notROOB/66z4bps+t7NftP3t+LbsInJPhifKo/
q6h6iRr/e9RgFO4nvdqryabNjtf8OYlYu3RNLy4FVoUb4KHmWjXVQEApCqxJ5ogL/urEVEO9s3Gv
wSFyYhujImN1ehu34+BgD9g3LFdU86o4ww+gzOwtjEeMcOuk22V2kn1tO/zscRr/QBmFhwgU0q3q
zyIJV9BO3tzGEOfOjIN1Lsbsa+iVP6XIepTgguShK1KyAqq/Htm5ZeBHRsPqn5KiylaZmV1g8Q4n
jJNHyPQcZtkj6o4CVOwU099ddoWuP4jErYpAaGYnF6WcvMTJs2jcCZQG6vNJHBQPwNSaV61swn0q
0NtUzdGz41dQF1hGEOpoU8KCGkSMGmw99oMidp5VK4615lXvswzpSjSDVV+OiwLLTDCWmfqs3Gbh
3SFDnHcQtX0T98jQTMAN+eW0mlGDkGsnyL/IoG0vXS+RbBmLD8WMngrIP7GXPiiKNFbc+dOUNGKb
eYGz7nQN4QAV53T4yC1xqqWC73GqT3Gvm6h0HhBTxBSNQpmXviaoA7yJHmOzFvzluQEX8IZYSb0r
qPRvVXP0K33hBPxSrduElp1Gn776Q1HcZod99ffsJtdrliy2RPiVa/sFJu3LbMPvoJbzuVlRZK+T
1jubMRrg51RBdkitmF2ADUFJOFohQKSsR+AWT6ormLEy5b8LOmwp9L1qZvzMT02AL4/05n5nl1Nz
nluvOTudhqi8aiMmPMHEXHpVG1MX8Fbsf7f3PlhG9iaxzBcjrSQmpxyqJumOdVa9+KmT6PvfTTWo
wsweEJr0w2GTLjolThmI87gImDjh2G+qELvnPwZU84++usIDWmNrvIF15Wyxro2etD79+0z1aYmM
ntQZVUCqghDE/7/jKGAH1VMsTW8XRALGot/U+rpMAm/nLIxFdVB9fpJNsFFN+1GP5PA86Toy7DzL
gtHvVUvtTVQrCE1wzDz1fkf6TeA/RAFuMmZpytdhMOqdZ1vuxssr+Zo1IEYpeKgxfQlATnXYOJpj
71QARm/1o05i24UV/ZgP8YuF38Ceaof7SoVNrnqRuz9nD5B+Zebfg1rO67IA6xmnnXdUsZFTeq/g
3dG98zLvZ5cFK3+JDV0qpyqWmlK6NiqZrOzYaz7pUbXz6sF6LWcRvojBvmS9bD9R5zJRL9NmUMf5
k2tqwzHtOmSVHKxLI5FtVUsdNOi9z83BcZz0+d6bY0fbWc2MLy3T1CF3psc2brPLPTSjoLpC0ES7
XT1eYqWO6+AcATK4T23zVKxrDFx39z4vFvYK51SIMY396Fk2lVKxFEkddRosFVJ18IaiP5R69GhQ
i2t2ZArHFkXBrp/s0zSlYidLX7xYsbRXBVK4P0g535CIXiW+YplgfeTVFG1zIJeHYrAPeuXXlx5v
sXY1Wt0iprZkDZzpn85WDaWtHW+NxQpUCCc5dD3+sIaOY3pdz3vWPqgkwctfJ0XiXOc4tB+ovGCN
tAxgHH3JHFl+zCnemAaLfLycW3+HY9/01R3WuWtF3yr4NDsLotsBFzJk1vKUx1Qef3MNlJEKgHCn
ftbIXYfpa+W08Jcap93oWTfVHxmUUuRZKYSOvatt67q2d7MJ2b8mK/LVnItdBonlw/Kq+aj6k7nA
JKOaP4bWXbSigcVFznQC0maAHDPSr4ZO5Teoc5RhcEUSsh3XyfLyC4QFvWJ0Rx50k/YwWBo+UMuE
OUM9hTotW8CG22yItB+qv2nB7blIDJ3zWBZvsWtdqzLwz6jZYT03Nl+ph7nfhn9OyOXfen6f/N9j
+LFK0Poz/kZlTM1/7HCR4M6vUMto7fxfrfvYEqnG1HPg/zWvJrK2PQppLpAOvF3qzeCVwbvrxJDb
NFt+l6UEwDnnEZTGy+RY4q96ql9nfoavIsxJwoZ1ezXYA6/rcdixB5kubTIjqZjKLnmMrY0lh+kx
77O/D7itgbLFO/IWpQayAPu9tvnwAUoFLM9gwVReee4oK507UULlxFK5OjtmZyFquwypcbx5c2gz
y9BUm/2hidPDLfw+/R6trqYGtHx2TjHgd1RQFwGFHvglyynVlHEHB2sZSCfDP1qh/wb6NAcd+0+/
ZtkG2TwNbhdR937VBJDgoVXyoBr3g4PWjR5TY7x3qTMpwp9D2QpAL1zrfgj4/8bCD7Zo7GjP9371
aVaGICKMSOf2E9wutPx4PTaqu0aX5Vr1zXUVsBxOQnnAHDe7/X73aEMbLkJHT9jmpXuNU6GdUKhg
W2NFwWs/adCOGjn/skJ7/iULv8Fg3vBf0YrWd0GiW7tscjNSxz4+mGwL71o86gzGxHhVejy6RAex
M/6OUINa68y7WKIF0SmJHtYrt4sUHqK8GLSi8vN7rpiCf+YqkZ/75Zcr+/dRNatLgn242JBPOQwx
34rkwdb1eVU2mUu5kBwZOt0YyGmV+aQvIerQuvaniOTe6d6VluO86VA42ao+NWFKhpgKG1L2Tkry
aLG12Elj7NsHXdOdDZsgXD6tUJCMBt+wUqdTa7b7IUZynFoQViZVrx/GMEajyenLF18Cjxx0u1xn
sS32KkQNICMARBSNb9UV9SNyylP3a+iGfk19BgUoC7xIB6mA/KJ4Ct1WPA0zcEF7dqYj2ic2hush
e6AWgT28Cpd2G0hr14FYWqtwufixJ9gNnMLc/36/TE79+aHNoKBTijgKa3HYRMNTg+uqLeynvz9S
DsF4SYQ8lolvXnJEXwCtpbyj1KnqTJGOo2rk2at0GVYDKPkM5eYe40Hgw/7UbxCnRY9EI7N7v+B9
2r0v9sLzZNb58X4NdXaPVU1BXuecLwjo5aPv0+9h9z6XLNO+Sr2f91g/gjqUpawS3bzqrzoS9EdZ
U+VZWrEJSnejTpH1888Fr8M/B1R7EoeKb/OSw2AcbyG30yaodgNOvLfrGbneX53ORhJTTXOsAfJw
trFzvBlBh/VX1a0OKlb15WOb4B2N59gfA/emiKB0ilYa2/tV/vVhke5hbJUmGBgsP8E9xmlhCayo
ecVbrfMOyRij6RmU5YttGOVL7slkHaCbcEi8Kc3YK1X83LP+pEL8Bbpi+YJkbybkbQZo5ZzNnBYf
sGVMXtQB6Xcn8M1n1WiAOZxyLfprBAh/G2+pQ21LfwD6I590y6Mu/FuZ7i5H13vURVkyont3k6tT
p/fDvzr/FTouV/rjcv/xGjfdPPUZ6jSssn8+TgnhWW7xhdIo9+qkP90GVVxKuo2i+PJj3a6r2vdP
DPUsOdSifLZjCjp6At8CClH3MbOQaZbVzh/9GEzsskUX64/+uHD+7I9Su99nrfT4wlsQQMjj7cta
+xw2Ca3fhwhJ0W419DICacUjk8HZXlxAwcUOchFxLdX0ZUBd6DZBBSLFvsaysd2Pdvk2G8++B5M+
QHrzLYF5gRq+Fp+0pRn05rzPRpAicRfGb/ZswsTMmrMatObuV63H/QWTloeigF2luk04axsqu9gS
LHNcsuCw6aj/qdF+nvTXOVqXIN+bNfTDBsUsUEJqsGJdxjYzhBGwfLrRzTq8ruEDFsvUbvrQyK5N
jV5nbUbtxk5rmr7Irl5lpjt+h3lbm+Cs+t61EeQwm2RtVe4AEr4pjrd2pqFggDgXtGYUkR2qNU+T
/XIbs5PUPZe2/EhNlJtNj72DgzZWHRsLqzoN3moZlQ/t3H3cWlNqvPgiXeveELzFM5L1oqskbjyI
k+Sg7NZFFMUYRaBdMvSTdWom+K94bqB6CFwXteDBfUbf1HlFPcZZA0OND2rufxF2Zk2RI2mX/itt
fT2y0eqSxuabi4hQ7EFAQELCjYwkM7Xvu379PHKqi+r6xnpu1HKXoDohkNzf95znyJuDLqM8JG8e
IZXIm+W3+rqZatylI4zozu2AnplOjMkimMyrBcNyHbMl+NDWTa1EP9kF1IDbNPeqt2Z71KG0bF2y
wbe2H2ibLlLsk9IUDvAuzhCVhPw5DlwFtRx+XvZDH2nB2CBZt4k86HBFe6GZL3W0oLjKg7xQLp4+
36LcHk75wQwcghoT7InjpO1SdYJJFAetc0jS7CPrnAEvkzl9H2d13CXCQIpRomAwKl+vdrVotYtm
q82KlFxt29oQlTZ1UQnSvlT+DBY9Kq2gGvamG37qUWfqizuT3+laXp3weT2U5rgYrcW5YAO06tif
bAZiAU44WMvHCGEZUPPpjR7hila6Aj+t76PtpCjFxi/r8LGX2eBtvKmcub+XU+TOm5uyJTC1dwb/
mgXwdPWpzj5KrdskYyxeLT1oacK6CGby6rvMVXaasL5rNdeTI4V4s77/ZrdkPQcL3HBc1lpQqNJp
JU+zvIJFpUw/G/I6AOOyZWrUaZM2ZKEknWvSK9Kyg+VjP46rDAcXSp5vgx6leJRq9+fEPzUwWOfn
9BM0a2rpJ/fTWnOS5iEPo2JH2IqPkn/GFpgX8TZtlWRXquMrm2OAT8vBQjZPbs1yCqQ2PlVx1y1j
30cZFH1e0OTdqQXsICvpAcbLknd0C33L2qleTwYJhJ+TU7nvA5M6NHx3d6XOsbsedJX9kEVgxTjn
Cnw/8InJcB92Y/KYucATeWRTOU204KTHY/YUux3lMoBvXitJi3Gsnoeg/iUvFoH73MZhecY08YZ3
aPrET9Ex9u+n6VmCp7QFSGUigTsMKZ8qOZQXKj3WNz4CnAXXALNKHoppCw1IgTBBPWWF9GW6s/GX
4zE3ujVe92nx0k8w/YpKXyVp8jYVndirnUjFJh/V9DwLvE/LLaaq/4Sy2O7lyBYURHHd/bfvJK/K
/46ihm82yvQ/vpse1el5sIzP7yZv6/Me2EOZp7ty6NPtUMYx/BS/e+zIt7ovXGUtR2NXwWRofTzo
5Ksf9FnvH7vAto6J0tarrJ8XsnlgH8eqC67y5lhHBFcaAWm7bkzg7GA8Vb5KjnwDUfkEmI/EDonl
WoaWbz991rzk1b/dvAyh9qb7ap7LFSr1paixlDL+Us8AUbnRqBUf8cLUZ1n9CEirJDd3WryDgsZh
n7W3FJYsD8+08URquO+Q6xZfL5GeBToLep+qNmU3t8WTlBDn+tpFhJn6zltrCeM5cNXQq3x/glmh
m0fTtdytSlQU/jXfWNUEn37QR1pJIp3bK2+FhTJSyEeBoQ4D/nrfPafYV1fSfiSHOPChpyzqfDn0
/xyaiXr9/NoiQTQ+xkm/bpTI3HWZTTQYMXSrMSzdexkOpg4KgtpQx3QI2lVfgyWMr3ClwvvJrX7h
26A/ESsxtRl073KYRRWP+iTeKXlnwt6MOhLaaeevnVhVP7MBkIf8MTSARj8B/D5RYnUxntx1S9r4
sBzkWZCb6M4JTLOcb6GuBt0hsngxl7qVghkS3VHqV9UB0p0c6kCUvslhBLzhqP77MHdhDAiMNCsZ
KVIpbbIOqrI4KKTOUTaEGlVaWPDlVWMh9zZ7XzNVPo+dyjPD6ddSj/ylW2bDo5EsHjyhsAHy2s0h
ujBaWUMWPnZqbZ8c2kUPsryKxpc3uArTa5mS847vfE7JG9LFfbzcJb/w8zNrYECDvqC+TcZkr4VT
xHdhXRLQNLfQZEyz/iGqnQGaz6tVF4fTGmFwugkFmgVHaGuZDyMDYOQZHmPcxzNQg79dQIv/W4W2
c/iaR08abPo4JYnJBm3E1oOGRWBCueQsCJv9SM7B5Wu+cMt0HdoZnLzljs/D2EDW8Ds6Q8mSGhWa
hX9evl3ZmI3nN/GPltgh+t7KnfzFWWiMv0bBLJL7kAwgqUqW1/4c/fvXzW6dHHye5KvcHdJ1g155
w3ubbOsv7/mXRb21pgdWZtZurM1l0xmo7kBRsz1Kbu1Yk7rV9znuGlO9JdSaPHZHJTFnDnGNUFd2
BYrWq7yqKwIA0GwOiBCXqxNBqzAYcraXyxdrAihFqSre581GwyqhqeudjETslgRFpwabNE7T72YZ
yfmvw9ecntWPORK0vbz4Ne839bSybG2i6xx6eTAZN/oe4ltHGm2azc2jHDnI9f2CdaocGTPVitb4
HECEFh3t66mfx28g/uQdhdVO10gxjxY0VFyMQAVFoqEeXw6t7v9x9v+ai0YAS2ZdY2r//98sb+kt
/bvOFm/3+QWWLY4xWcamqWh4lVi5gJOuD0iRCVEowuzm2BlxqN2U/jRQZVkZnSjaMPRTIeVrA4Vc
R4PpE9lkyxeJ2ZLn4Uav5Iqe80avfhmmfif6fPyeECawce3ev+iZpRwTI6WkGJl0/qOfWZqr7C1a
/Vk0QNvaoCueXNBRG/LnlYcwxXzCIkbQRrbHrRVGgmwhy9llPn3MgV/yIVKy4piUbnCCo67tWfKK
c6/5ZIV25irTOvWBj+l5iNzyTq7VsqJo96BciDRJTiKvnptY5C/zVAWewpKIEpWdnPQwG7ZkVcVP
QBDrVZ0N86/wLQS18Svjpbqay0jd4RzO1kNfzVekIa8mFNCXotbzY07BdU3iufI8zUAwU/7bW3k1
bPJXVPzbJaHriQQJ1MO9HjyVYUPeR9rEj3Uy9RvekPmttjqWcENRP3QOyJqqjTENVD4NX7XSrsHY
4GzTfPuuT3xjq4VKdIcqoNjpk14BnCrEzi3S+dwjDFpXRBq4uV9+t8PCiyjmPLW1ZtwFZlVgh2G+
TFvXI+wN9T0bUlaw9TXGrnSiTviqlQ1hB7hWcw9BFYRMSME3eSiL4sUXSnB2EwoCBkzC66KbEpaD
lQWvndcV9JR3TW7p+8HWHpp5zC8x5ZFLZhPZsIrdXFv/8x//8//874/xfwW/ivsixV6Y/yOnBVTA
Vm3+65+aaaj//Ef5eeHw87/+aZnCcU1TZW9kwYEXNF+4/vF+g+G23P8/usSu2HQM8bqBNXyY4j1J
LlhmM4lKXg74WMlAqMkF+pqTZ6HmWjRnqFtBDv3Xl1iI/1mt/eXecoExQ6Nf2hkU+ObS/D1FqrW3
odKEnmHCP9BYdO+DLuDHqC/2DlYJw6qtshH4CJMqFVagb766Uguexa1I4A0ha97IoSJq5U6ekRxt
HMbYesK55xjEwPzrQqPbXo0mEWLvcsHsXHdDVVDfhHq9NxtEU/5gWQ/Um/T7siSBuqayU1hJRtRM
/iivhUkqHlAHdfu8JmLGKd2MtIra7Ly2Gp6EKPAcmdmQshoPrpgRoQ21o7gaGJWuoWuqZ01PWMHk
9ueUvGgOMVCnKILGqM0VkcfLV4T5a193Ryy18xOyW9q7pZ2ghG/AeKkXWO3Wu+n2GdIj+KyZ2em3
OQh/Rflsvdfp0K5ySLZ7NQcclfGvYHFVbkY1r25CIS7RGttHYJ7UNZfgxa6B3Ad0UJzkxUircIWL
GJXvcpXQJbYJZs0HfBkOtlvsNBG6GzkUY6Adhtki11PFhUU9KEb+QCFgFPzu8jge9jqpBMoqWCyv
EYoYTKya+4ywDrtFmoJXC/qSXkaRwU2Qp5+zs2ZnB12Uv30x9+e8qPpzG02wteilILm3fPWYFvH0
WBb5hDdGDTdy2I680XIb7SbX6G5Oj6GZvJmOY1AiXkEsITjGJG8TqotVrWzf/lGMsbnVUV2dtcgv
/nKQc2H27jiJ82QrMcyOzv6pNRBwJ+qMh7A2XRwCs/ucTZHiGVicdnJYRUYGQ3nIT3IIfm2n9rdM
q5MHeQirND1O6vCbvzmvmG3YRGA6tgSUiB0bWOdVmV4gfbbfxzqG5IRNyjOA6byOAxmXdTc8CvUw
KTESk1jFLKhAAYxrGN903nRih9KW9d/SXyIjVF1RmTex7Kk8igUUhX7MYaqSMqK2rsBiUDqPdUYz
Y87Z/Y/tOO9rFu2vc/JtcPLkO8E0+bE0BMnfy7QQ1W/2iNo9nYPkvtWIe2+X+VQhOl5PdcpBZtm9
TF270kTTH9lxEzhv6P6RQvnvdnbzm2qP+U0UibOptYmncjkZF+oKZ6zb9CXxApA1694TNpA9zjxC
t0NvAiNbhkrvQofZLo7DZIJ4Sya1xyti+DUF0aM9j8W7E3DRrI3qpbEEjn7b785BbZaeC5ghdEkY
sw2Y/PIwL45mKP9PEU6ua2tp1bUfQoGMQ0moeTjFhPNcqFuiIN4GPQvOpl/E8QYvDl1fNd1WiC0t
rEW3AcfkTa8qfsJkNRzkUF6IRbfWcltfN+kSNexoebsaXLU8F35ene0mX3dWMx+t1i/PQWeUHtvm
aNcSoLAGHlq+oCwMV655jUUEZyUwDnUwlt9x6pueGkUB9ARTXDvS79Y+DduPIf6Y+lJ4+D/SkzvG
94Mv1Pte18fnVvw0LIIwHbwSrMGU8g5tL3iyKcm3plGyBom1EkoNF+TB6JB5iHgkHwA4uqoO5x6G
NlzQMaWHoLUbW3Wat96qb32bjo8j0c9noQ8+iGXmkVy/4q0avKYCgDLx9LmxlLO3vQhpimpOdJNz
ZIKEGK6nap8ikaH9HHc7J9fye/TLxsEd7A85mjT/POl9+NAM4X1nje4vMhSwXDn5++DxsEym4REf
Uj7cVXqeUU9BumN313mwN4YzlLe6rpJdwIqKEmzcELsA6z+eCxKfQaCQzGUXv/Hth276ex7Yxdhx
p37LdbbHSFyLS63W4qgDJFuX5JBvzWTY+3nHR2WMq6s8cw0scY0yBRsWUc2NEiFy4Niuya813VWS
EMRopLAJqsYIIJqIe2dSCvJrWAFN2Y85E86vwmx+TpWaPvN4q7ySCsRF1QfIChVrkKAPj7iWrGM4
06WVZ6zzLbpm/z5J+3iXl36ypxj37taYJycjCp4AlCv3Rgc7ZBnJKYsgBdYZ9lmOJiWzlkwWwwtb
XXl02Saf6TC/zRTebjMF4Kthpe9JpAdvdj0VG5TO2anUgvYbJA34+kn4NtQZsS7U/vfQKaMiaZ75
KZ5doyt/kAIVrKvI7a49GXVn7B9EtGdj8aMhfljj8XsQbUB5uYr1u8h2z4FrEOO6jOLRrHeqFbfr
FnmxB6BG2cdmYn5XMmPToEz7FlZxdUlVEo+GyKxegChsymBGupNoj/IQ1+mzw+f7Ikdsi+ctYQfW
Jqqqx2mc1D0CpeIcq11+nmIz/zyLsIJRRLfb88DGbgeNa+10YbEtI5IEAjVPz1rqJ58HOcx5q1MB
Wya/LpvFYGzcvFT+fkHeZ2RDT45FrykUaZVqPaT8ATiOVe/wpwPI7yi9XEd3+qHQXzp8juqGKavV
V2ldjhuX7QH1HIGWc4YYZC9DaWSualuc2Q+wmFqKCti9/hhK17McDjA8/35zREtzY5IwsEtRtRBD
b74GeuB6Q6fOLEJt4xWvIx843ieOU62SpdCeIug5sDNAKiXqpKZOvE/Q1j7aS8ke6yk51P2yvluG
Ez7VI9HSVK+rOa7X43xfZo3Yl8NMpi9ZURgZfbgFyzuSMNIXt/fzrd/G0PMwyd4poh3vEAd6DZjC
k+sSAkwfb7k6srWN9fShr5Jon5IZSFz6WL9gYXvSjRb3sD5P34gaoeoY1y+pXWoXU4UtHUHkvbp2
exVk2NQ4Hnv/VP958GeTTZIWXIXhdYalXlFAaw9xGryMnZ28QsgzPVMHsiWHS9YD/6z+GdzHGtlY
y8rEXR4IfUpyl9LffQ5DHUBgCsbphBo2p3gVlVsLrvHFWA7yzNWdFSyq4SRHqjLpw0qeUjMxtrYB
/heWXravQuvJKk0SN8bFpZ+Dw2GxFUzttg2dBVjL8oyUTbH5/K2bmAOTBHfa52diGbrgDo/yE4Pr
4Y/h19XOJbRB7RuTuNe2e4o7vQdBaOf4qRjmmhkfS6AfpCMwTMaoQQPJQtMa1oDUxEO9tIM6JxoO
TYduphjwNSxBTHeqRQe5MXlmRK3/MDuxEayUJdgKCGSoKPc8wos3QO3BOq+S6VHPu8krsBNdyPET
u5YUCYQB4Q2WQrwbaHmdfCzrqGHs2d42pt7t/c452C2EPrahzb2oFDBBLNAKhYeDYNngwR5TrvIw
ZkFw74/Jmq1jeJdEMbiQFNDavilpFmkprTr48LiOKq2nqdhkC9Am3pKBa1+T3tC9oVCG+xmjkuf4
dkCFOySe0C3a+2qOIKE0SbSVQ3lgpYbaRVOvX1NKB8wJi+ZeEUF8zhcMyujABBmcRPGm1ojOw3KQ
Z/JgYuX2WsyhrLCD+ag0xnQ01W4it/BfQzknD19z8pbPufi7jRunnWcXU29gU9gHJuAO2bmHw/eG
27HzsnpoDoNlxt872DEdfZs3gcdll/B839kEcd20zCbrMsI4H8T+fupyGg1wkFma0mmy+zFYyzl5
EIZW3RsPwK2rc4k3ZQt1YJf07I3KwIxQ8jlUy6k0Hln9b4SRKYchaSk5I2+tjiMfbs2Tp5/jyKrx
LC6XkB3om97FyXJyimSi2c1/BKXyfTSY4jm9ObQlnrHPY7ULoB+pvb/uRD69JIaC90HJaE/YqPTQ
t23iQm1f2I0mGCgi2zMLo38JRb7ycQ3DQ6H0HCUhiWFxn1ETZe7r8J/n9GH4NtY9AnPUgjxFQ9AO
Pog6SpI2i+JiOCZOha+BHvFAADyUPoBRFX/wkMDvyknY56HTqLS7vpeHRbCz4rKllcQBZOMfZzrt
PMpmOdsa1zGVXR+7J9XsY29UmrWxGMebSaVFqMXDgyiaeYWUuPmolG6nd5H47gaW5unxEJwUqxAH
sIXzJsvN7rHPRmdv6xo0bUI6HuuoYQ4reGgnN13ry0sUG+KbUfBLKEb7Jkcu9Y4axMMjgAX7WzPC
eU30/Kniz3nXWhiafbaxXtFXw9FWFOtWJemvmrD290wzylVvaQ2RCdF8SqrE3BAymEK5Y4dFcAuU
OhX6CKXCwGPxTKt5mevCiPDNWYv3k+xOQ2F9Kq0ez6pdEFHpOz4tZPD9Wk6kYwdAK1btow5hf9NM
Dd/XzAxvRPNxV+XaRo0LoB2sQMY59c8Eoo1rIyv7zdecvNAvV+WZvCASKP9Ti7lfzvGj8D2DVcW+
RNOEwCyI3pPUtqAdkaTS1L191+G9W1nLBboVv3uDTGtl7Jx1hHMDz+KyxpOHqXM4KxIm5WlYjV7r
BMRgE4SxdnFib1JavmcdkOrZXA5yqEHJPapOFa8m683C2fbipDblUJtYTzmkmTh6FqTZvRyOdvlW
gHC/H4i3eXKAbsppFdjoycx1wi3UyH5xpnaie5jvAVwYNHvg13TEbr+EIwKwvlPLj6HhAz5mOhEK
g9cpqCGR4pSXcU6c98JW6pWCOPcAQJW8h6Bsjyodic8D0KY/ztqJfdUqRtGVzoq5DzWj+bxFntXy
6l9O+7KNvAL91spniebHJfHoGixDV3TsZIvBgsmpavfmcggcI9uSakT/V9jYvUeSZOCUP5WZap3b
OrRu4QgNhbzEcEWr3Lyh7TNviDuxLsJSP7AmN2+i1OtrYFpbeZH/r+YVHKVxcEyzuBZArq553euX
Ie5WcWLuel1Lr0aY9fcZYZT3/CKgnMaV09/LM2Fp4TqiFrj7muMDDraSZT8QrH+7WZ9rL4PxzlIB
zGJHx+rgzON7UzrpTaiOOHeUxtdFV05vyzw4lewGBlacI0TW4OnsUc6X2Ni9jB0cEAacekQp8NAr
m/JAYdk61lZ7S+wfcxH5hGM4zQOBAOqdBMZUDZ1/gA4umnd4M2AkiLjzU2MTT0X2RJDlQNP8YHdd
ueH51L6QJzVt2imODrom2hejil/JJvKvk+P4NMhe5U29TmJN7IystpevaUKj2Rn6aHvya1pR4jBJ
zfb0+R3Nek/icPxITb1YO1n3KxRmd/w6IM//63AYQvpq8fDf5rL4aCjZ9ECcFxE7gZHxyoJPYS2H
smOvouU3faFMaKWm79IZDUVM1ta6qimC6NGEpB7YwkohqXvIY/GrqvIXIZzuNeGJuvaLWjzOQ5J5
7mC6d6hTQnYtrUkCgKMAEmq6rWFMG2oJOs8uOFYkhcVPn8NRqPniUSN0it06ch+b8OqFJxEtkAl5
CINB2zVCh8EsmkXvkvAHY+b2u572yYLFdx76wcLRQ4dkA90zehmTBtEuktUh9AbKYHTPkd61de8+
dBpRAY4Z9d9jg27PbCrQXFkehKyS79vKueupye3LmvyCmQAGjBjLaRKyvh2mGOhKOJN4ZgR0AvXF
7J6Tk7iMhAnzPoN2u5ZDQ2+UWxi1ewpkF7Z+Guv1CXxeXMY/VMvqjoPpI9ZcDo7O1sAgMmfXwBzZ
RdRfvFlM0TqEf/bcNiwYWPlF31NNQ7PqztnrWIENjVmdvWVq9quhcp3U1a0J7epYLQd5ZrcD6wZ5
ih+eU3kJ3t+e+Gaxs0dbSVdOnfBekqeuavcgJgkWg8tJ9kVYGSfCH+9Gh9ptOwJIYDWt28fAzZ0j
oWn28XMIe3FfWoJQSepI0ksYN9P0YA9OeWmq/CRHcp5+aXJyuuLNdxfP8Czi9DBaNKX0xRAsb5mH
vtkV9Frxg2AAM/pZPPnxt0wp8IS4mFetgPJQpzgeVSfzV8y7RY1L5wdFkB9D7yZv/lRi5FcssXH6
OrgEzb5oSvGqk428a0s7BUIotDf2G5WOmwAS527C37drzEl5RfEFhCZCCt08WISB7IzOeJOtwK/W
3tdQzo1q/TJoTvzZ/JNT8o6vNqCwSFzhJ/7x9T3IcylW8DTqfd/hyLQn8jzbMt/UhjO/A8fU13ai
aVezdAXRfBlwk97cyl5A+51OQnqV5xhGeTAvHYJGe1LCnsb+nzNyuocoOA6oguRIHuoOZyrPOMt1
nSfWMq3XDcO4VcfKfbIA+e4Lv843QTVS+u3n5uS77rCSVwmMra61QS9pudgTo/ko0K7YCgy1psDA
i0Dg4fPajIegTATrieW/khIbvk66oD0UKfyPILYmDxJLhXyKA/kb1YkG/h9D8o/1XeA0FzlfITYt
V/I+zTe+g0sb9j1dcuTVgqSPpcEhDwMlnLtCz5Sd1c/ZZ+dDzn3dQm52qI3z3d+mocnSnGvDbve3
C7UZjdssIQ9XXqhipNfToFYnAqeLTU2g1tOcFQSTGXH/UiY+r/pxxgjtxliUNf9Dz5UDbUiwB40g
mBKqFJCDio48JfuVrU9bdVvblv2DR0KHTVgjqZKPgacruXqX6LCcDahcB3/Q3YsLks0TzZQ91sGQ
7RMQ8Ze8wQuy6hc4DvRDZSsMOjB22wvIjlyWF+SZnBsMQAeVau7l/IzZZV2FNax1ETR38tBX07ax
tP6kztndf26yWfbfW2yurerCEQ49NsPSDeffW2wQ+wFZs+1ZgwZaJ4aerbp2yI/TovFN+zq5deQJ
KwUPatdJsG/p2EX88kfrCxxUHZBTK4al7SjjSPw2F8LsIUWa/M7/WgMx7k2v1GetEe3FqHjJYEQO
3gxl2Oq5AHIZxQmp00nqsR7PtqpmqDlU+hFKam2TfqvGB6VsxX3SK5vE0bszRk0q80BoJ3o3udjQ
bp/XUazScoqCZOf6drOP7AE1Kn+Yp6nqp53Jo+qqREriEXk/7fnS52gpsSXLgTZL/nmoRd/v2tz/
ppAmcPzPP2Tn731MW4WoCOTFsgTLXttdrv+ljxnU8azU4CtWTZ/y+/9qYrLX2fnZYMBD+bOxSYkE
49dIyoXSApylYFZos+p1fkBLaBmysQJ0Sbz3ti4T80iNwVkTyAEsaXKapwA+B0/NbjpEdmne+3kN
EEwJmp/Ze+0q4U/N1It1o2sl+pDEPahm4G8DHeh3WdQ/VbVVblbDm22rBPoLvU3tLA9z6qhngx/N
OXPEiJoeeoEtrOY2auBgrQFCiBzKQxFY+iq8A0iZnns4U891iHFeHYLXYHaNfa2hGjfqJnyl1vNB
LIqGKDCNWP2AF1ruYuemw4uHkp/DDF3Ta533eZSND+qQ+asoaIaf9XsXjM5WE+m0lUIAOiQw5aP+
QY50vSYBWAEwiJchePQ1MHX/+Xdq2Lb1tz8d29TgoLi8PFH4GZr9t+507/thMI2VQe3irgvD/APh
Clx4tx2vfRjrp6BoUw+HfPPWNMSgL3eoYfyhki6fVg4Gi0j1vahzm0uV23sZ6aBDwzzopvaWFyHw
jc4dUXeuwcPpD5Cd45s9ubStAvtX5LakfxjiRZdWW2Ui/CR0w7+0xoF5m1RDBmsLxHC8WOSTwDCs
jQ3xqVurMvqTNab+ok4CGLvqA/6BPKOgWwna+9YSUVjhmL2MpDcPGxZiLC/HaKI+nk8rYMaha7vn
cm7rS0YR89LTrxtJRwJ3kFqYx01xCpKqOg10y0NPMZBdh7i6rWAT6UlDOYB25+Sk4R705sUeZu2E
HP7Jmo32DFBOe3JEd0Oipd1NU6E9sd9P19WUney4jTa9k0ynr4MZddPJf895137TCo1aVZcQNJcA
AlaDCdqsnVpXauzmteqNu7gYSG9bRoMD1cy2FDIGxhb9d2rqDwmL2b3OI33vtmLZ0ttihZJF/CSU
CF70JlAcl205K/hKjSNqOMspTF+LpdyxQPjn+JpzRXfvXuUZwOVmUwsz2zRqfKSQ5p9FBZYrwme/
CrMM2MbQiW+DaH9W4xjcSRFRO/qvXYnytwEtAFwmpB2t6s2NPN6CDQyvJ9Z79QYkPu4yAE0XJ6/D
iwABHpZ6dUKUo5+1+V5NUU5C/Yq+1RYyTGgVELyWIWWycNsZtuLJq0iVcnR4bbbJMmdLCPTwPPKi
nMvC3IpBxFukqsF1YL+E6aAotnkQBte4cJCAT11S7zTq/qvPsbwETYgUGRSjOxO8kViPPFN25twf
4eqqFOhYRqO/1KlxEnxYVUjs2etrN4yMxqYQOKGk5EseOt5LI2DxezliYa7v/SqbVoKdFsARKCJT
97vDn34K+968JVU+nd0gfq51fE9G4c6bSu+fSvKmUNOm09pqc+Va0KP5ViW+J/i0v6MBJa4jG5yT
VlfGA03OhJWsP7xr0A2JvkOuXcHEwcp31o03QmNhTzuu1a7klFjme6PseJ2Y1RphMYmMpk6oeApF
V+GNQPN5GTpgp8iSXEjV0zGy7Oko+MbZSo5VZH6rYep+ykct2mjifo3Euoy++JgWbmkU8RBvS7Pm
b4ZhaqtPpobxTE2OBpS+s/wTTA2rumQuze24yK2NnJOHuCfjHVLLrjXwiFGdimBo2fNMtsdySsxK
doQeJFV+iBDTbST498mh5HfXGpoWxEyah62ivcDGhwpva099baWPVf5rsjL+mFWoUO34syYWK1zN
RbPtmkb58PPydzv15FNAYrvz/QY8HPUdT+IP6miczqSk/sE0mBVsvXutsSvIIw1O+2m6yRHm1PoB
wEkImK8f/C1CwAG4Ezxr7ME7rIP+scbhQ/NpOf06ZLCV1jPdma2wCAglf83xdKpx792JbZP2HiRP
oUi6x8TKIv6qy/GGgSHyln7CNuZj56WKYp7r0uflhmUccmVjnhdG6JnWFODVIra6gx07e2G4PTGg
RqCeJsJld43G63sZAVdXT/JMHuJQj4hyqHBFZKSJ4vab02PoKOessgEmVE62men1bejXpJfCtKNd
Bz8bGnOQXey2SS/ygjyTc3KYilpfAQ41+bfxZajZ/7iPGqCzDpq+Qk+U6xfA78Guo73Op5r9Pp7c
2sSNECU6UZyPoGiD/ajE91kwJDTbOFAFu++DUvCJ9scNK9npe69gGm6zubxMlhs853PFWpX5LjOs
g6DUAyg8Mc9NSM0qIbDlkrADwdF07gnmvOQDSQuf8zU4xmGVhSC9fFTEa3kzgKF8HWZt7VlTwY9n
GNh1Z+5wT9H4IfBd/CBLjy/X69uUqf5FTuV19itwbGdXmfZr5bI1Zv2a5Bt16LpzuATaoc9GcmEE
6TZG4R+veFHm6yAHB6+52aNUyC6jEdTK4+cCq50+r0mFdP6vEVuu0VMdQBdO2IOcNj9C4cIXrvM0
utQYI4xf8ZDar9EI4YvdEdFey1CfQHiMbv08GA6isSwuk61J1OWlFoXu8YcZeE1XmUcN3O8mtMRR
9IX7HisISGssLXfjTMUrGYZ8LS+Aqzpin9l0SpUfRTaQIviXU5TlPNat7KUfavdoV657lGdqq7rQ
DjmwePzjTF6Isx5rUAM8smp5TjWqG67BZGkbvFaZA4c5/mhoGKuuu7Mnn8z2qMG8ipzlCal45Owm
hWprTMw1Qp59DTH3rgap8nmo0NsAaLF+m3Uh7ghsJ3BIXk1JXqOT0xy/7hXyluEjVd7CPjZ2miY+
Qi2qraPSMRSKAe9nQieO2izdBVpCzAvLAPnyl2cAOsaTGqXPbVAXp7oas8cyIa9AtHp0lMPBJhE2
n1XiuHGJFOy+049Im+lmAUB59FFzHRZmU1fUOQSxwrj8X7bOYzlyZUu2XwQzaDFNrZiKsjiBUVRB
BlRAf/1bAOve6n7WExgQSJ7DYmYiIvZ2X6666IDms8ysLqLUJRXOQj9q9IS2hZX21qJKaaVq7tmm
xEbGteMfZWjdWoMH9IT60udDVJi0TGrmQ4aUWE1uRTPmMEXO/0bmsx50KhKD+vLzw6zWtpFuwtIZ
g+JxyNtPgifdV5CFS9R8ymE+JNPZQNqiG8b9xUG5vS8bh7gfpyzeC/8j7kEYizHGtYJ0Eb9+2t/s
oc0XuZP6H2NV/0kKUpUxA93zdnQXrFGCVzq7f8+c6Yw6Q/A6n813kyQuoZjT1v4/XjuP/fsvsbE7
IC0r9hAJ1sKMtYdi8n2luqU+zJdxhqkpatLXYYrZmA8+G7yfszQVxpYqyS9NFcrJmA7zKyj4yWPj
Ouu8Au5exol2AhhU0bwawp2lQgsZBuxUAKyDF0KuIc721fBlYXVOh9HYuq7aHkwz2zUEt3w6ZmAs
RgImn7B7j2jrE4x9tLVvllU8VJHtvuJE79dp3+vHxJbFOXPjHA6K6xG01OXtIghgy1HorrfoG7sH
NDw1Lfbe2SRa/zUqRfXgJeBQklqvPnIvvMBID57bKNWor+nW2iBCmp5b/BQWCoswNRl3MykGNL6g
ro7YYUZEzHetmqaGXQll0ziuigIlbZeJh4cxsnxYzBEr1dBQCZyq9BeNoA9TVP1jlffNrkroSpDf
pB3dabndETOmKDI5zFfzOEXOvzfns9qOyIVv7d38inno34//e22tfgS2px7soXbxb9KU8eicH+eD
M53lgAft5XyKtBbjIZyFyKyDo9CU4DjqekCwDpfzGf2EgA5wEKxG9nrLKTUpcSkMDW0bYpAG0Ch4
GI6BvPj6d6/UwXp2g8y+EEuQRY8gdiFEXt5jtlpTUvmnn4PbTxtjTUc+3agTxigQxd/DfMlCDB8Q
JgzmEJVeRGD+GcEwidw036WPlq0yRXJns82uOIwzWKAqRUxPYOiDxBWbcFViwxNrpsN4EcYNkT2u
GVDTMIb3xLH3RRANz5YodswUzSovNOMx5FdYzAx40nAWkhidVydmVw81/yBs2qeWrWEoYtkMbMz1
5HYOqisseogpJVm6xeVqHNt2ibFngEtuQA+t6/7nbB6bL5scMFoViA/fUtdFbtjfphn/qZIkfE4C
u9vUpa0djHbjOU7/7LRX04yKV7p5gHra6Am+yq4WtnIrLdYoTk6LbTY+B3r4xXZVuQ2yCx7+jVeh
8vnv9TVA/gXKSvqOlfUYlgUihKDajEkh6I2VZbTo9OLNLIGy1RMuC++jsXZoa9OmAIc1Oh6ryk6d
6tqOeDJE3y+CbECpLaJmGfWW+Kq7yVnshs+1Yn0VYfUaTp6q1BuwMvDE2lqwJB8DVdXvKPCSbV92
yPxdF0KLXMI+G97nYXc01G3h4QswYvPBayAr5HbcHExNxYzFVRB4ztnNotZgRW9cC2oMQtcRIit8
JtVAfZ0vMyUlprMNXf9MEkTyp0zkIRqL8BuV6YvfaNEHy2i6qeTJvAWTDE9iGXtOxspaWpL4HopY
9iqBuHF1wUIuRC2/KLCG98QojKWbRM2rnblsGvVh+DL7YNvnBHVRDPmTtSQu4aF58oRUWG3wn+4M
MnFJl6zhyipEWubhxZgslijfzIU9EPbkNcoDC8rmkDQqGH8RgJ7IQpi+k08JJfWp630YaojIry00
ihUF9z+WORKrPR28Nksfii79ZaqBs52HKoUsV0vZmabu3VNWp4c20bpFT00vW2ZKRnVKuvTNzMi/
W8SLHIHi/5lf7BZ9RAYv6c846BdqpIaf8TTpoYUsUP2N8kpvTKUXD96oF+MzZuzqKVNt4JIZ2ww2
+vUqH6d8oADXqQSzecPx60wFLP+YBQAhQp6JWwKznQsLWdglZuw9D2lUkVPo+J9aXmwRBaD2geW6
zI2cJOhY/hlG8zflueFBUXX1HEhjF7R2JJaubelrE0vRuvW1jmxGDoqsz6Gbdw/zkO2V5oZ1GGma
nthp2HkvURb/PWQ6FEyWeuFKJm61oHTtLpDvspfVm4SIQnh2x2jazOq+Yp/KPHlyXI2idChTwi9i
GsAxnbayBeA2X5popG+l8j1fZJ6xzkUuHzBSQSqkbPLEI95fFGnqvxXYXTw/z760kDWmowQB4igI
GfSqIlN8yDZyVp7nidMoCrqEBY49y0vEq83CudJTo18FACQeoukAVRD0XWI/ZqPhPwae9iSSznho
AqV9yHM4Jq57ojLRvyosz082gbQkBlbqS5BEywBJGGEwvfn27yxGwEt/vCruAYU74EHuqRpHiJ2p
cU4Nm7a5Tl7cYr6B/5k2SXOsaZes81rxjxHa2GNg4hIiG8F64ONbL6NEre9Fmdd3VSFLqOroITjr
0qsz9Kql9lRbtE0zYmM286WhWMoqS9s7IDqsF6jcsHVj4Y/Mbngo2kh7NsMIYxzK2ZYl81IRzkNP
c8ZibRSn66ahLkUKrr6jFqTxmFCspwgHfSBl9lb7WXiQWlggBbWzNy+z6iUyifHo1QHhNkXkH8uA
r7al2uyV6C09GaaerhRLEGnW1C0fNGQjYOrzBXnGyi1GDnVAyaCt/SFs3i3gy3rVtZ9dHsXMwI6L
zbkxaJo546L0/BgzuAgvihSJyY7TG9dWeAkqNLAF7RIwCRwUtfLBa3mdsUt6NNlDdW4cJX+cD5it
mNS9Gl6rOeaPmDr9g5fDiZvv+kPZXCckHnAUZQXJG194z9J8UTh2tWe1/oVC12PPbtc7XXP6l14D
6d/SS1MjcyWqYmTjGLuHCnHRYVB6gkYMrFBG06Zbz+3YwVstNVHCpbqutc6eoqEz0DpzC/hruNno
w5ZDbKPo8Nu1PRorvSMBnYDZ8BxGKemcU1R225FMQM3pYx6nIyuOtudtyJYwzkjpwl00wmn52d9g
GK52Cit4e2u0MTFfxGyt5VDWiwboKGY0R5z66TBf/l9j0t9RMQZDgANtrcwwxom8iMAyOMZW+SQm
5iIc5f7qtTJfQyhyzf3tp+RhjFWxMvRKWde+V91USzYPqKkOs9hDiia8NRW1p0kJMmtCZtWIZikh
1az/SERcDC2+bo6X+YdcJ3Z2fk8ky89PidHYINuoVnVafRY1vFfNxKvQmrI4ZHmCWZnf/THTYI+G
fUgOMdrNfNrjG7EhDmUUlyvDCLNT2ll/5tbg3Aw0jKnHNV/nCc7DSpQHPwTMTHuauoKF78adLucx
LwrBMfY0A8l/NHZhaITXn7GCrB8muO38MnpQklkm9g853fmlUwXtJ20phOG6/YbtVsKMqMBDhFRf
rakIjEjxfx6kjsxFU4zTKNWvFBPbbzX+6qL+ziLGOzRVsirKnnKexqoBUNTCIdnLEXQyZj57GA0E
B2qN1i7+XYsUMYyr2cd5SLOT+lhGxcoyPGcVa6CYeFhnv/oFX0dvaxrjCJ1eo8oSKqE+ZbqTOmoE
JZsDLtME7UyAzPaElQPK+RAc0UVhobA7dF/z9d/TYt5qmaQWFWxt45hZCNWZ/5KkXogcnUBixSUH
Fj0XrUM7MffzXb9QfmOh186z4adtKTpx9dSTzXEvPXsX9LHE0Vn668Rb1tJx7/xtqseyKgeKh8DD
auFVj8HQwqVM/UN/UmPXfi0rnSJsqgk8L/ToRxfAhRamb/P4tI7bJGPkPgvb3rvlS12qxmeEbB/z
t0wvFVPSofOamC3boL4oFo4vmeXfNtxoRcvNl7bXQsyk3aT9s+I1fwR3aWuet6yYwj5UqNJBg99p
6GJcKDZJrnVpaJtxwNajdREJ79NrzYSMadpaaMRJgSs8/ZxpKMQXnkGUpCclz3HD5rpirtmRVXpL
3fQrdL34209VPn6J8hohmFubPXKkhPCTXZgyo1hQKT6hkdOy8MrXpPblljWC2AkERM+Bkp+jQmaf
QpDFEzjxiNEut0+eTNOVkYBPTqq62zghc1pp+KfKk/2NAl1PPUBZoZugbjIN6W0pr2b7ULg3nOnD
N/yofqF1pf6YlUG/ccsu48GOHbaOkdhh9TzFjge6uiYRaNmOnb2aB+fbgWa5p5xoLuZ5o1nPSWdx
bGU5vG+0HaHjrceWWDRzaGIAwqW/pD+oHeaD66uoflVhqQetFzRV5tP5lvPfF82XQa/xDsgGpg4t
9MxUSTjvBaDqSg7LqisrYoNr6hoiRns835ZkY6A9sbzDZKLQmzhsV0nHRrPqledZczNUar9XMouW
XlQqf3U4Rt9Q3PS3xTRkq020ABJegPKjBN9NJfj5TNS/xgElajwX6XPXbU5E/gIsGQr2njQQ9zm+
n2Wg28ZzqmWkNlGbWxa98m21ub+NogKFk0EMc2bZ4VHxdHH6dzBi+h284ruNXXENBH4ixdaSVUDk
PaKVadAiC1qXNV5eQw1wC7gtSTeh0VwwFSA/cx1/MyOArFwmpyp3/pRq3+w95LYL5rj4Mh9GI/oq
QYjuwIX8HdKmM0tz7WVafLmE4y3DyaKYy6A8tnaAEmO+tvWlF+bJq+L0ez0Akj0UpNZYMmhvnR6S
K5C02cYlXnl+hS0nm16if9khIsgS2hxTAySFOcf939h82Su9vMWSzIP5dUldiA2dlOEwZH/m3maS
qKA7JXO02XrlCUKhiQCLBlzRDN5Wq6kyZZGHHDigT9mraovhi+JZMB005BbL3OXZ2wO+WGoWUEsF
B0M8JS1T5OT/0JTPI3kTbDLCjoS3oXlQ8JxhsIc/0a78phan+eD99y37vy47Txm2pW49p1R9HrL/
fWjVCuxHVtUraTxVhmcHVA/dA1su8QU173cDKuQNRzP4UbcLnikYFyuv7ZJlniOasx025rbiDgfV
CMfHJItD9EGhWIZ+PT7OY22B4CYdl16qlHvLcBokrvmnVRDYpid9tVFVo9nOk+0YtFccC+XdHbvm
qsh+2xsSVa9ko9B5hb/oReXv5jmf97W9THddJw2OhmQK91RDeyS6hC4mIYaeLPV93LfNijKzfkCE
jG6SJ+hauGm7nevfTkoi+Xz5UwC3Ed3+u/Tb/7x4vjv/rNUSKdE1xqsy2VK86TCftS6pjmmsJyeK
4y90p8ebdIBRlNZkq2j94JeShdk6S62TD3PnIZv8mjLRnF8evollpyr6sQaS+azWAqKXrx0KlMPb
wn6f6zKu2j/pmYs7XelY5ThRc25tcgliWUWfWttMTDP9RcVvv1VQvpD950Jf1MixKHLrhXi99wHQ
wsVpNetlLPuF7/OLiAxV6C2XqrmxCgDYOHL/lofmS1hpMRB56y0e2KBSqatucjq4ipft5rH5Us8o
ELhZJjc6Lc9yZeJJXQZVlK9EEpARWI20XHgGBJPrBEjCWJ6ijBZR6fOBspyiJ90REUdWVMkpq6Nj
XtT6zm6Ff2A6/x+Vu1pLX6tU8zb/qnFzhe5fIS8baxWAEx7T3mxUXJ0RDUXX6Y5aN4R73RtDJoOh
XAaW5FduBE8rJUufOlpH+9owEIRPQ0VqdzuhB78NVkIbPN/9gj/HcAb3ATCJFA1qXQhsjlY6Dhfq
2fe5Sjlfhb24s72VFzNvzvX0WCxBQm5IhDSWxagy9zZRL65GTQIzS56z4G3dohBDzumYxprZatiG
Y9G+Jh6MKi1So/N8GUcbpxnsqxOF5G1OaScl3uoTcTj9QQb6yiFL4jQPgRE22XcGOXKuiHxlYlAu
HXkO4ONYmYd6B+SOytDJJ1lkZfZDCmrZmSDHNQHBXjNpsumv+sWTkg8Zv4aUJzVh3VV1hbFmt6Rv
YxV61QjT7WGotfzVSJtlPjgZ9YGe7XrZjnva1cUeeijexcjrNmVX+FcHfyDU51G9m51OCUjXn6Mk
yFhqa+MOO5/xPCgamUbTZRJJOkVBJ1fzZ0I4YXL66dLoIYL0osf6W9StfygJ69GCyj0Ry+Rii2Vh
s9JzlhqY3gHOCnVHmXpVUs0mSjx9TIvI3hiJ4x2yqqsfTA/9VYTU4MUJh89aFv7vMSLTvKqTz95C
62br1ubfxwJ7gHNOqxEYcOB/zOPzUIHfiU+F6i7TNCPs2h60nYWp8KXKelJhVaEe53getMnvYdeH
l/lmjnvJjWP/XueZ/twYPz+SaIQYBB22C9VqX6STATp1UZbaKN0P8wGJBUWM/33JMp76k+st/417
OHc2nmFHK7pN+RFbZHyWNn0224ncX5Ed78IJ6tbmGXs2RDbSoFHqtnn1iIKn3xYJdNaUSMdHrSmN
81T1ClqnsTdIF2gb5SoPfIk8hvQ2f6lier+zGERw3YXNbr6cD8Dl5IhGoUplvdfaMVrruUo8jl6p
Z6fubXuVomFuOhZEpZLQpg/HYIE7mQeRQ5tDWug8SjezEIXhR984hHuscj2hCtxF49kyw6M6AMFd
WoVolkqhCmKeQ3xR0Qhwx1LQTlExQynfQAOLjHAS15Kk5RYqKv/cXjYGieQNLuzVAOd/P19mYbAH
CFE/DmHoXp3cfs4scgMCFXqtMFpjUwqqks20RQ10QbJRI1B8mWbowFHMv0NcV3sr7vCJDyJb93lO
P1FV2k2ZJf12jLIQM3a61y1ZPrVeaj6UntxTFDxJL2xG1uzSgcEkkmVn8+dEtFgePNtXUHaC3VRr
VEtuUOyyhGq6HhTP6uDqj9aIFi6n/LcqcSx8ACZaFYrmvyZYcnYgLFTQKdWnPzH/nDozoBI3OJ+4
+lGIFXGHTI65k43Jmk1DdUKgXp2oZzS7klppm40fFr2sLC+IYNJJgpGukX3DkBG4v2T8EuO2X8W1
UVxcEHAQr9J271pTCAORXm7YXVln8dx3OtOgoo3rI6v4XqmAE22q2XF0jEr+dNTiIBVaEAuOsJfv
OWKx54Tv5C5simZr+Kr54uvV2gkb88Vrw+igDpRKI88j1CQP/MVNCPNPYnoBdZ3xfx5IKP3oIYIR
ixfWD1kMpHuMRfnZOcqyVc30F9wrJHPW0ACyKoxH2tzvrqOY294xeuhMSP7/HVKWRT+XQO1JMPfE
VgtK9ai2uNUtxS8ecxQAbJTUdkdldbybvl5Tqq/j734wV5kddO9eTuC1QaDEDgvvPqPdQ62lN7vl
WJNwl8gqvFQ84i9s8MKl1kq0TinPuvkwugkVkt4x+4OVrtE/YoWHW7OVRSp+JSWMFXRKtUrj3W8j
5QbueTOnyviW9XNlAs2ETaU2/XuSoROjInsmKOykCshn6Nma83yYx6mi1A+V8zyPlNNcGOKl3+k9
z/lAV8UxS1P7nkuLT4sWv81X88FWkDO4ilbvUIFpJ95GNFGsVj1z3xsRumOzdm5pT/aA445yb1WW
c+uTyLm5lblvQ81+qLXsd8UGlkdtTyyzLm564w37H/FIqYJeASkFWFPDo+FYQDSmM9MC8jGfsaj+
e6bpkDiyBKpMUJd/yi6Nn+aDUgNfbvBPzldOwEpEL0lrnS8rU+B3wMyw6nLVX4EnB2dXIu3UoFzc
vSQcd8oYp7sxq7R7lRWg4Uyn/WZpQS+ByM7Gqq1lEivBqvMRQAaFlm48ZtJL7DR/z4Lek+s4ADlp
MvsKR8nOZaPmZzSXmCwzDQ+cOSFRiO69DmExnC0jdhcdaWrv/24QPPn3BjW0cWN6dnPIh1cK34g9
OEnxyjOfKf9GAvBK9yw3/SUO12SrxKP7MKAp2HYVvaWm1z3+BeNn5RkI74sMHh/qRnojbnQb/QjE
6fRJ1hP8HbL+JGIHva5aiqW00DcOdFseHWy9G+HGtKD7Hm9QiVhOT0SwSvUyYL2i+3yiSmw7/6HC
wdckXMtCkGmaHkAgAyxFoOjVdT6kQRxfcZCRKv13ZB5uu8cc+YdPofVP4tHnc5rfGu6hRa2F+XPg
ui1JVUaMw4A1dhKI65zuLWTisf5K4o3qVPk5D7uFrPU1uW060RFOcojwQuyKzFTOZmf7K8uSzhMW
wxFYdG5+dIF/6Oxpb4SiXnfBHQ+68jL48ZvXsz0adFbj4Gv0ewKCbF31MeSYMVjF0SEwM+taU9G9
BkVvXis1eGu6smD5EjZnxcfDFWIyDqZE9b6xsgNmtnileuN5FOkfeuaHzq/DT8Cm+HFqS54Dlmjn
tidCd76RJNHe1dWX3Bz6KwiXJLqlA+avUtQAPRGbPkDlNG8sXb7nD1D+3/GupZzclgDfbdwNAGxj
gUqXvkJMWHerdQQzYlvJ1D56GzQ+/z4RRA+8ue0rGJikMMwDvwS6tDyw2x9EoT++GrQc4Ao3bzFc
lCU9g/zRtKeoY+iKazPUXymjILiJKppt6rGeOgvWSGeuzbFR1DVbnolNNcOsGosmeiHOZL7UGKYk
z+PpnTOAOC5YsXibLqIf2bf6R0hC01IvY+WYiJFWg0YbXWqvmlWb9G99dmxIIF8cOJUb1/DFRsMu
/lo6gQd0pClPam/Y99gXt5gv7HWQJUiYSZWkoFFbKWXqUirsrQNhy9ASIt964TkXbSuHWKaCZvGD
VozvaRiZD6kMgi371HwR+QZ9oUQyNt2wq/Y3DHX/IPpo2ahJ8IrFuDp7WRstNKJzroYKidGuOsFG
iMcPIlbwq7XhDmddwcmkKqfRKgwku8YWiaVGh8gKl0qbtRezZ/oEmeo/kJVRvHpNQIFoXEvVZVGd
9g4gCNNZycEplj8iLNvz+7XvYprrHXAKXjbk58IJ0uVgm/EHErn3mCrkvWJZjAoBVE3nju4lVurm
EtYq1Hy1yfdeJSHLoItmp32zg+QhMnEpLVzoB8gaptPeSnjXAm/YGR2odzuu3bdoMPD+tz3qrMLq
3uD0FL7tvuUIqg+gL4uVszeTVZnlLyRgyQtp73SaTJE1oMb66omGHQmwwsx/G8p9INtzabZ9frHq
pIZPprh3xS9xIGv1wAZSS++RTXhK4OfFi+HnT05CuLHple+OGxK0mdgqMtwASDmRJYR6oONO9bj5
smKCMlF1vGSO8s2sxTM+TUEUTsYNvxNLSk/jh0mwzCoMne6sI5lYx2QC7X2Z5g/ULuJ1G6BhoCyS
P5TdSNUkzloUAZn1SLrEPpVtf0ENZT3atuOs0pFcC8rr8NzMrj+ScE/TrIswF6e99hTYdXRh63aF
eGKuHShoB8PM5YoNVLWVrFKfTKXAsW7RKW6mSzd36I+5HiG54Kse6pQdk4rmdpNman31lRy4mBvc
B7TQ9zToQiDg4d+x+YYW5ZA9ojpZFzjqN0hVLHOne4R1NFINz0UDC0SXrOUM2v5806lCLIEWlGfJ
FLVUjDL/pFJONyr0fzMjPKla6L90psMMq+od/1K/Cje+7rQnBB0JTiu8jOiqbjammUVf2Brqs6Z7
NppqlZkgtMvO3XXV6J6NynK3WUaVaQjpZTeJ9tKmEl5LEVuHoDBosnrNlyFK8xzX5GGNVppvyhGj
c1eKr25EPh1rdnMzkckfRrfKNgIi28qy4eUknfRXI28O31OvPNSWrp0CaxyWzTTj0g77JOgmvqMG
cU8jugO09SM1+KB8ynN1/TMrCBvVdQyTvBjBrplly7siWdtZmZscki4JV7pIjNeqIcYGtMa4x9Ft
vEZVhl+kPJejUV4HT1bbdEjivQiz6E5vku6RrO2vzG9Y+gJEjrqxPsV6uZ6xvlWp3wvVeQooahCa
nH7DCU8+6iz+7vpyk3Ra90uxxQFoivkaDyWpVZ6EV0GtYZGO0S8bd8MhdWk3wdPPqmUaO+G2ayBL
N7YvToZf6dcccd8mjXJ3J9CLvCSK3DphkHxQ91VXJNdmR1d02SMN4tdWCRMQ1gDZfadzrgby+bXX
grqbL+cDvA9zb9u0gZtrAWxxEWLNeGFLxZ+Ofv6lKbVqp8f1sbF4/2fCLo1cQkAGvsczYXceC9rf
UAXWLGrlSzHCsCxHoaAoNaM3AdRhAYXbPgK55jNn5FTfDa1jUS0xHlbAvzdB4aALmcb6UcWYkKnx
Q0vK1t2tOpumsXG005iCaBDTtAVht1XdLF/Pl7VR52uR9/wvp7tlLayJUmU+55gkUar7xWFWqg+q
9xV0jc3alWWciHrKgh55LSbIxs1s7XBc8jPIFNOWpKVWa+nJZK33mnkpcGvs3SR7L+M2dhZay3et
ql0oEk0z5Tx14yv/yG9dixu+YIK8+FElP9Nl4zS6zUfVIHVRFOM6ppkC6p0P/0Jz04E933TqG9LF
tpf+8cy6X8d5Xqw7y9TuahBq9zpq4YGwR5T8NWXZXx2kDD9n3nymhMZD38bL2ZMTlma2MfysXvEm
Jvd5DAPBRJfti/2/MY0CmjrcPaTv+/9Pu5roarY2DRaJ/tS4lgWF8KDoWJRNl45V8lRzp9Oi9PRl
EobbvjXEqmpy46YMinGjHSlWvaIVGzuw2DLXrNgXthi9nYjD+sI69iffbA41k+GYIR4rq41tQw8w
XdqPgxN6b1La4Vq3tXzfTZeqwcOOtf2LMvTVClCw3JqykLfQDbWjznLN9WBbm5gWtmb6R5aVvPBo
QwSlUj86M2Sh0rzQ8EwOvqVTAIu84ExBL1sqVJ8/Bjd/Zyo37/yFtaPD7nw1j6PBP+R6az5jsB72
Td4fR4vc5NZqrDsZYWSZJDlzl2mcMf6pPNQBGOcGTkUNHJQUY1kvvbG4G8IwTwFcmK3t439boo35
Vvu4PoggqVedp7Gvh0BIXdz+7qgusjQytUc0HXirWzCEmc/GDOzIUclt8Xs6yaSF2YGWb2cX2Tzy
v28pXfXzmvnFviiPEH95kKHiSBr9t1RHgtyz0XlyTdZfVVzaFH9dUnwT2a39pgpehrD8nl9LStnC
KKrmC1mQVtx+ZtR5Wp0O84waO2vRAPlC69iewGW0p/lM/vAoNU3gZsTL/V8DQhzp/p6+304z9Hqn
uNMCW6dPYyFz3MSqHd7MNolXfap/x5kuDjYp7ud22nca0buwvYTiISN69IqfCaXQUGS/zNi/ihSR
UzHGLnEGsTiR2JaeArJkTq4l7L0A1PnYKrB9JPz2i5UF6h5ar7YlAry493TNUg3ZJfJau9KqWx6E
6cHow3Qt1BRJH7KD1NGg4/rwVqPMaw9kI9hMYBGta4QIwhEGimnqWkMLKp1PjWAl64P8bvGgo/+j
WwVicgsNzd+GevholYUFy0z3tUtdEs/ZETpPmquqXxoNZwS7QUpoKttTZkxCxb0wuvAQNZeNM5af
SpUsIq2vvo0s0hZDfnHLSDz3gs+k0orkRaVLTWfFin/Owo6xdrqrFk1/MWTW8y0CBDmM7Soeu+Hd
q3V7nSIB2DdFWr22iNMCjSk47ieyGZvMc921oHQa1vBpUkWYWd18EwaK+lq0ms6cOhJoPN11/Fe2
X+IM+yI5EUmrwvyqKcMog7PqKLdeYZ0VG1pbU7Hd97Zp4uDmahatRKmkhJugjmBmKJX9ZDnaFaFL
dJlvsbGgLJM0ZJtMN10qfPzqUmznu7Zb/XJBNhxYKCdXw4+T68iSI9Uhcs9Xtt8k195Lsi3zJ7PQ
9Aqe2gNpq2ApdQSiiJQB12mxvCVkCZ8D388SgGF8sDRcm49gipYxPj3d18dTRQXjbNtWe+bp3vIP
cUZYu/hlYAfTSLTMd0AKcmmy6VxkqSOOPBaQj2oxGSeW0zzSjO6Wrd1B7fCz9jGXbJCpQeKzoPc2
d2/nw9ywcA32IQBFh03WfBR+RShEF7ZklhW1+12QGzTxK8oYpUYYhR1AIaXFr2KH+wwx76njg0eq
TX+Yr+aD9CFpl9NBq8NzJAxnD1eEhUfg2auuaZ33ZJQ0fEPxUlFb2od+q/ENjyjxISxbyKiZtC6I
eY6CkvExSpJuqdYd0b/TJS4SSeLDoH9ZmUcdL07HI1AIsrX40hKuYstfCqYDTJnAqSOaXW7ckT2b
0YWLMmVp+quA9shi1IP2nkVFc2890AEBdYutdNXmXk4HspBYtu6hiD3N8lndjWHojizb0iZsAWHC
oJ5LtI6T/b0xZEW2V5PyNlHZthX2yu3o59qvob3qo+2+x5RtWTjegH8YD4TV+CjN6LAtuioJN/Og
EgIAHBQ/puhevpBSFX2W+KkXqpdmm14NtWVXxlc3Cstnq9LMnaJgvLEa4b5hhFyOYxB8ZjbpRqrJ
96VjqRnKhY7Q41eiuM4u1zFTwPRItn7amOO6RVNbmvwlaiEo6qW9sgnxBR7kFDDBbEkCc2yML2Pl
f+imovyW+GKlQ//WkvGXbuNZyzPieasaXGDuAIktEzDH7v8j7LyW40ayLfpFiIA3r+UtWVQVJVIv
CInqhvceX39XZmmaEueOuiMaASRASiJRQOY5e69N0coPmZ4j9DxZ7ZS4uN7rfJu1yPdHp+lvelv7
p8Yof8ijuGt+pC1VNZPsByzIaFNjX9mUzAvebEt5jjN9P6D2OA5VmN+QlwebKXfmteGp2c2csvhk
Fky+eY5ZVz2I5uYhsRJyO7NZ20XK6G7dcpiufscLyTJb4wKmMlqXDW0SM+nrb1EOmn9ozFXnN+a2
4Fe4nYaAAhjp2Bd1Ag7Sa3b1A3GcVefqaqKCfyB+8pCObfboze58xbs9rjtNM9fI77KHSZ/3jWPo
R5Ui6LGOL1FX4pNwBPE5CB6N3BhfbajWUgmHBUNRsLKQZ+xgDcYFHsIx/JZ26UVJW+emBKO6Bxjk
rOV4Tr8lM5WvVegVm67vxFx3pjWOZSxLUv+adqN/Ja3mNBZ6/CiHSOWZV94ImaEyPf9q0ITfR36P
4jKqFkXUBze5QeYIOzy9ygMHpwb6cw3UR9XugSlXBhapXtsEiT4xCRJ+NYT9xKRHUMGU0qHHwkIM
o4VuEmsk5liG237vaBC86B7garmRh9MwfFecLOMZredX17APbZRWLySvmrsoYYYXmnwdmG74pOqp
UiFlTsrUbWSFv+s1gPKGYixsEZ9Mmc7Hg0iGcl7OR7ObnceQkIKUyt3f0HIVw9M2hGInG8lEdEfM
UIZRNwcz7VoY+rDMFE9NH2pSDEQKnKWoxrkYq6M8QngfbRoKDNRqWl4RT4NtvmaK/lVmHoXwKp5S
BRVxHKTVQ8nUbgsVKlrKjnmKi8VOoWSQz97MavlKZLi58TPvoUOxTrJ1TMHCdZt9rinVyjPCcq/F
64Jef7NEI8CnTCVYQtpGA2LL1yy9I1Rk0c2uOv0EkyP/FIVMPduhusxqVnyyKi8/hpn7Js+5ROgt
a+KcoHZ7D3PjUyfsDHczh51FEpuozJdq8VVLovqJidf3kiSyV83stZVFWukh95zpiz0x2wV/9zpF
yAsKX+03ep0lL4gh44aMNkWpMqqHYtc1x/Dkiw3lCndrpM3nnhSPXevEZHx6lIXWUVW+Ntqwxeit
76QDGnajfbbD7CzdzrnpTNyfZGuNkKwvmar7m1pNEiLrOZzFBmHMMwh97ciSPbz54eZuneeqbR4N
BsjDFAC+0UYW/TofsxqfeB8k+cLz7XKnmJjdWjuMmrU+n0Eu6Y8z2r8LpTJlRfgSTuE8Hk4soymA
qlZ/6nij3feK+oiTknU9waWLYvzsWeTE6XQEqD7p8DVoJK5UVou03N155yE5pfkmModYSjuLMk4m
0a9RnluchgvwI8nLRCr4wtWs+us85N+rqdO/e2lzmRDIbrDagsTn/VFCoZ9q4PVs+sH5uef4+pXS
2LwtKDRZZxDJzckrxHLTi0Aqtj25ROXQf1aqKDm3nTWujaTGlIb9+9bl45OpQB6fwgnfNJDORawH
1snUrWJFFF61MWYidGovR3ZN9GHu+CRysxQFylXCgNJLU1QN0iFZ9EKzxgfOp8pe+BdS9oKV7rYx
+vKOYM625XZXtWpcytO5uCav1OZAAsULMseV3inYdOAJrKqmUZGze8MnvXK+y3FHpThdtIn7YAXx
42QDAkIcCR7lz3JoK6D4ZJZ463nqxBHCpjpIf2qox6o0t4HOjAh7Ivg+08jQPRGMvQKz3xDkVVqH
MkzbZQUtCU6OFQBnCqlIi00qwhcix6q3CRIT5h3/GZN7CeihKa0O/5/ftEntYA+lYfXuQ52aVtDT
xnTFJO17aXkp/ZZMO3ltyhLMF2HcZs9qcYVg6n56cHR3z1SU9sYEJsvTNbBYHS68g9zcj//rXC/w
lh+v6kuDRYX40gzR5GJI+TXlwo1t+hhdzEiSOAyUwmLInhYqOJsq6qdTIzZ9l4qNRfBuNbV7ltd4
4BKd4n3jWDdqITT8IBivBhavt9lU/goUPn5JZhdfIjW/pXM5XvQMW6Y+0xD0dEd5kJsqGdlTA0wR
GvKV/zoBI33MPRI+xVdQ5bgpEfgONUSluYK/l/IqNYDalonrHzHZLJSIT2lAT2PjIIZC+tnpn+zI
pnUteh1xW0HI+R9XQO63Pmt5/aLWoDDn7G3ETL5007Z7UPMZZCE3S4506EIkQsxz3DhWk1Je5BB5
iOUlcfgA8pZodnJMjRFMEDkurPiav2z6otmGQnKuxMRLQvftMH2BsRusvczmCx1jOmFT+1IEVUAu
A4FRUR39TYek+uJ4LjL7YtIvodXg4gnjAnMe6BWfOBXSmvKCF5K/7JnQrKdcw/lAZfC58Hgg+pGY
Z3Q8FYM8605tNoiMKE87hKL/ZOj5qqrgPmUhn0D+sehEHLUFMKBfWPSltLY7HCvgCNq9rSDwoZ5+
rRyi1TXNvR9pKrpsSLLjWp5MwgjUlxd+RiRSM+e6VWGmP5SR8ZppuvI8l2p7jismbbNeMsEL/Pw0
xNFAfOKPekZmOqfWMS9s6wptnkeEXy0igW42fNM4kmVh3vfkWG7R+phDQA7yrNzMCqwJHZMyqlyT
bKo4eQAg/xb6M97YDgegY3b9TzCApAXYhMee5abxVMgfMZjUGi9VHsQFrBVyThZ585U0yunWutmL
waWHMq6yjQGPcDGOfbC1WfJg9Mvqy9yO9aXrWWX/GcKjG/+F4IGfozuGajqa5rgyQOYXsFISj57i
MddcNINms3JJMPCZc7Ty7azAfV8SbNc65c/jumiaJ0V9a1gjVlXYb0ZMIJ/SmNDpRMvNb1NmbXku
m39rOIM1P8Oh4qXB0qopPE0KIDZ9Rj3z53+BqQnA1nvGje1ZqqN6ju1qoJEMw9I+sKGcxpu8gmhR
Hn5utVH9NFqVnWOsbKm1e29/KRGWw7oLjqWbTw/y7Bi5ypLuvU38rp4sFDMliOsfcBfNN68GSStH
lKLjdxf6f6c9lTI5RNG3JUO1T9bvX/Ph+wQ2itI2mF5CfbyGOiHf71UhKUmQ9aG2ae8n70eiZCQv
473RIbQqbCTlxNOVVNnWiYJEjtipYGlUbXTAneGcTYD9+CJ4mZBo59ClZWyoLIRAQ4tOfUrDT1jj
4G1/ONvzxLh/He8prn6/aBJfh7j7k/yS+3iFqqSCekJFgMpPwhJRceM9wJ3miAilOWpzgkxwNnf3
IdcWAhNoFwAaakRKY7QNbX4tChEdt0xJHEJZ4GWJk3ID+BIbwa3G7X2DNBssgOZPJ3lqaHKCabrI
xXzM5UMWG3vabfdmUJYz8ZkGYwKIgBc809Dxh3E7PciNPDFpEWcd60fmT81OjusEC+3DKCsWLjW4
XVgn+oaZQfAaR+gGOhGe2FbpKvIH46R0zEQM1Qp3yMXWKUuvvd4j6kh1C6SXCvNTIjxmD0gQ1c10
m5YqQi3BftKzSUQD/yVxUHM/z7ueDOBFiT0xCM36DaLAfcet9fedNM6bt39GfrsGDc2bniT2pjZU
6lQin2DsUMfgveXYvCMoeMJtqEB+izLmWBvSpb7ZuslaIqpCWruKtrBSxfjShQjQCSbPtplsIDVm
ulCKCiWI1RmfQ0AtWmN+aakonlvkCHgHPXfbE5q8ktar0j9anmI8elKiVUKjpHyY8Cqykglv0qmC
UIKfkXs57QgcthKSRKqWCpUjqqCW2Mi9wE30VVXW/vK+BpSD8kJ5pgt4x5XZdkjPNKm1V2AtTCDB
7B/8tFK+xMFfctgx6dd21LI24cBVhJ0fFBiCtxi+lhvxFzu7HdL5MaqbRQsl4MBDw/iU8Vg8q/14
BnYQIjWKe6ZQWuIJqan5yZ3m8ZN7NQw3yJfAk7VNpmT1KgnUJTTddVgYL4lZRK+5jUDFr7PsOkHo
A3LYJPAD4LTNYeoBkfNIjs/BzVdzNzzFPIWXaUt8yb0j6qZMBpquLL8Yztuc68azYCVcrKq5ydHE
jYJDETr+UiuaaTNbnrnOfFY2Y1pBPghV/VkeDkpsrfncGM+JOGvNwTf8i+jvzQIpYNrz8W69ieeC
H9gbe2SyJA/V0JkPfh3fmjTKV4ii+8to2uV2Nvr6aI89HbSkLLb5GEyXwIqzla23xmeomqhmWjhn
dR3XrPjtmcK8r9EQ+I+2OyYVe6FZBIfepR0zCgGahVaBAZFnWdLPBBrX9sU2fjj+9GVuQXyYMz2R
BnAL7dI+v1OJ3bmF8NcTGi3PjsWUnr2p+J4Z9W6soMjIiiNQnhyRP8FClNDOXgwnBthXht4P2XLj
Y9nUe4cblFrrk8yTHgraJpi8z/JorGf6vB6fbmktmQE6PVTudJFp0nIIWutji/QwgUDp9guWuvVZ
bhQa6yPsqak+F1SdjhZWrU4cybNIljgrjyc1e/MNSunhGMVnuXHIy4JNUn3Pplo5unUTn32xyVSD
9qo8JrQS3Q9sZ8DFa98ykU7COF7HmlW99Q03c12l6OlmUtzSXk2OcoN3LiF7lmy6+6A8fj/9fo3j
n8iYAMA24Lu1k2L3P68MB6hMWE5evYB+lpn3pFHG6a3MWvMaICOoMlP7jCTKfTAN7bs8wt1mHDQf
T4eDAsWikHnyw+TGX1/fKjQt2gWdz/IkTxhWoWHzyu1uO0SNc7RM1uluZo/rycKexJ1i+Vhhe0yT
BgUzxwtf/mUa8TthklmEbuqGTb8OuQpqCTnL+GUi5CTo5ypHdddVWXqrYogNdQlagSQBop35gPyM
lbcMazoFdn3xiwbvmwiOl0NyI8Pk3w/l2XamqOIx+4MeYe7rKrg0SFrCUImuw2Tat7xsPqeoLh5a
0R4oMvzdhVvHB3kYI/ggOsgzNvJaDNXJrtObdCXPKqpjH4eYQEYqQDa8B2X/5x/Kf82s+JmYrqoK
SiNPOVugT3/5mWRx1Ux6r8OTcKIWIVSLxqNrT3UkyMrhqfZd61DlzFH//Mdq6u+z0vsv49c/+ANT
9f0PbrQ0sJ19Ypa3JEzKlU7G5BblSE9LLO3PlEiuhUU/ZFkWwY+y7fDeYyu4khGR7IgVUpejOJRj
w7zHA0WgnhjJYf+t3C5zeBQHP7TILL7h+QIEZL6SURJtmxFYsKN22DV7d2XSHf42GrW7ikmIRIOR
N1emAl/keA67cOmR3vQQAWx7rJHnLeA9txutV9qVVU/GxfXO5aBR7aDBr53NbN5TO1Wf5CaufO/A
DPw7OWTaz6EO34gHOW1BW4dolaGdu00y0YSRX5E3E15EvN9LsB62CDkaTxTW/HAa46vXlTbB9la0
yrxJzw/1HDjbsNCfe6Wr8Xd5N3owGtILajxy6H0zDSYC3LLsWKWJXXGxahba9sMl8tAwIdyx9LTx
mvCJoMncdAu5S1cFcXFxkp8ZOSI/BzSDo71CIAmolGoipIdNmKMTQbNKPxEn02PVVD/+5U7S7I+L
A51PtItRScVA7bHU+f0W1jorsZ2uGtYo3NujFtDcorp/0DwmvPRhRsS3avtVq+jo1hlyGCmeNMhX
WugFrUEAC+4XUJQAaF+qYMDcmlFHkqawRDRZm0b5Ss01Xd4xnQTdP1omFguq1+2hnRSXhjFT0Rrd
1Hmg6iuPZjFZlXtyYxpesqlqhYaPuDYedSTgY6htJjmxa5DPIG0G5C0PAy93tqTUf559LUDxAwRG
YlQCXg0PCmrvubXNnU/MjEf3TL4X7z053Zh31TChrAvraB/qaXdMZ9MUUc0vUkgSpup8DbqLPJAb
N8rOaVlMiMxgKmBixLyV0DUOp0jf0mJLFuaot1u9MLwZ/R0YBFKtkPoXRrKBd0berBn95CPIE9C9
/E1ON2Qh79wu93l3ZSGpZjwigCOK29m0qUIiVsqTZZ577dIXSVEOKp1d1FhvHm5eLB9smOYxJy1z
yEjqCDdBDsqL718hrymnc5Jb5UEOvX9tbBnTsXKNzfv1duny7UZm/mvX61JKeus/34rm77BbmxWq
6enMznQPfw+qvg93ounUfWg4TrgxQtxwnRK9xlrOgnVuQv04xxTt93Ov5auS+AIcW9l3WSlPMiTc
NZgWROIGwSCNoj+YYqMqKNa5A0ZP1R/ksNyzUzRARtXMy/dL5Qm5GcAglzEJb25jPbhDQfCUGYRH
qbj2QrWADkU/QxaTsPxc88xnUTzwoQn0fHiWe9E/e7lr9/exgPXHn39aEv3766LeoXKgu46uugR3
Gar94afVagkRAVZXbnRhXmlXbfaaClPG+0aSNROeb7skbz/L8XKgp3vnblq6yDCJFsBSi7PcjGWs
Lf0yG1bvY65QVr4fpgPGurHIvzo16tJSUJf0fqievMEUHW7rGpSKKfphBJuR4nKUY0OjG9uhIxlM
HlKZ4mFTkS0hm1fvm186WqD9NWJJouYQaEBZVGNszmOrDE/TOP5dkLrQLZTuP95kVKLVMQlmDMpy
9/89totzb5CHJsNCYHbxOnAJ3mDZOS9qxal3NWEEhJAJ4BJI02YHXitl1Sz4K3UVxqs///rcjy9w
x9E13aNUZ7pIHJ2PucMmnC0BRQcR6w1Prmr+8Kwoub+bVb8g6qybSTaRb267OZVxTMKfeKtr1cTj
xSqTrXxNO4E+no0cGYa8VPO0H36O7VteS/5Ytovd7j/fqIzv30h+5Sy+kQ8qjZUM0WoZqMEt1nF9
37nwKDThNJObESMQyhrF2qIKbO9jhfIDZjAw1CjIIRzR+pZQbjC57acIs3bZk/Mgh+IpyB+DKd7I
cwP9jbQy1OmoKFGwR4s0HFN3fJbm1txq6qcQl87/N5RzlVw6yavMCGfyMP0IBIwLrs05MFWg4llH
7HdXUMJVgevgWyFrhPAEf5rVk5SlyT1fFv5FyR89Ps5Z35qWA+6Vf5ka0nj98GZ1QXY7TA0t/scq
8nHCXBV0cvqUnpqjfOUZtIt7z7i8b2rkKY5WBedfhmro3sOkxttKL8zLiLWdAlvjrgC4h0/1oF9l
xUF3VXdXu+TcDaIA4Ue1aOHbzLsyF8BkS6a9jCvJQt6xLuHe3N2dbqQLmWQypvzbl8wE+40lMey2
ZU17vN7dQRW8KNvowqvcBHP4Y4bifJRHhqp1B9uFkZf4T/dXqjS+Fr0y/HzFyuNSAbt6BxcNKasZ
H/xOl3uCrA9ZYMYpfn/Jy1e7iupj7bZqtUxMA89vBGxqcV9G4jXX9qExUi8va+uuZsoK+9hHY/gs
x10z/TnuuM4RF8IVIEk0YzZRlPPQRd4xH2sb63d0mcsseJQbar3KQ4O5/tEx9TXGxOIkh+RJOT66
xIHjJBCZu3lAvLe42EC1gPmLh5G8UOtxry36cXTP8fQih0o1ms8wMn4+NHqHjuIEYOv+TBGHdlk6
J9XSlV2Q9F/CSrOOcpOgcagX78e9b2tbkCaIJoA0DS7MQckvN8fEwKkk2Iq/HGND6Y4ajj+BGvIs
hwAupYzJuVLQ0OVK3DKVqf7l7WN9XAx6BmtB8QCzPGRKVCZ+nzV2flgHJKS5WEyr6iLvVsBKn4kh
8w7v93MLNILuNmDAX8YGtwKokB5ao2GdWnvmN9u40lPP3lyn+QSGUVnwiiAc9Z9HEH/QqWiYickn
EKG3BDdmXnpokA3c+vwvJxU4GN+urwUg3SHu3WdCbNpPOaHr8hwUmOGpJiZXHkWqMV+6lTZb5sGu
wuBhyr0ALavY9U2zXSJRytajSkjafdCs/2X95n18+vPjMzVdM3l18wpg5/cfH0T/OqwafMTV4O2d
LJi3TpqhDRSgComskPAKCbQg5dlA8ZfH69QXcd41ucI1bte9vGSyx09+PVPtNW3twdE6HQY6sIQs
1R8csZHjcuNlpDLEc2pDjeTan2NckiOmPjfWMbVNcGRyXH5p5tHKtyOElfLbvZ+QhzmkG3rNASZW
vhvvjJ9/VgWGfqvTr164fvNaRbW79KgE7BU/VK+T03wvx7D/rjKjc6utW2NQU4ggdyLzxEIfu32X
KjZ8KgiZ6FfcUDh1GeUvlJLFIC6jjYVdhxyB9ZuDo+wRwZ/+GJaW9ugQerpKcWABOeyyBKuIxvNz
iCp87uIYVdl6nB0Y31ErMhjnnuBAyAFQVgFncpMsfiEH6AAT6a1jnxGXyE3AegXhr7+cIb8hDamT
67/MCn6PSmENZusaCirLJL/OdE3rw33huyrsiLEldtwjlHXDm6BA4gMFX6Rk3KntcndM9H7Hu79b
zmO+xjVWvSrBbGypVXYbeRjY/ZkApunaQuw5KzhBqhJe4HrUva0H++RoWC2V0MlFVS8OZWHUqwN7
Ic/aJr3yJBz4HQ8ETbLwatbgBMLj/bAWtXtTJDgMbfp4hw3qjms+wri9Sb2zwQ0VTqr1QliFtZpR
4dL8Tw8jQVTXuQpvJRXnldoa6EhEo1829cmNPXRxER/lUZOo6PEDixl/GuhkrtXOQJ2jUC9xwTqr
QDf60GJ1v3ikc95FgU1rsAATJ/y+iC7aXDbMcQdA3Wlw1vWZdUNd4FsnZbe/Py9NO+tPc6tuCLGC
s1qC2kWBNL2MphWth8EI9mM6TC/0eYnYQcfaqiCVEwdnfGG3yr9MCnX19yWQ+P27DosfzYU8ym/f
+VDWaX0yN82U+RSCywvafm2rq9RISqfTwLok4amJ9Xwh0fgwSocn/IlreRK1qX7rByAkxjQ9GTN6
ijs92A5G0qIbzIV1GAVQIv3sU+uqN3mTJI5mrD0vmHeUbch6aZxkjZWQvnZY1MtKhXy4qLrYPIVp
fdCgSBBfJicx1bileTYds4HMGy1QX3C/79E42W+QRTPIMRMyrNCqd16ASTuBLoZ5HqtsNjv2WxaV
R1q40UvEr3VNv0GoaCkViBamfZhgvC/mKUU3muX+Ko/aap8NGP0WKJjo2hsiyIwAkYdq4k1PUHv1
yjRQWQKTKo/jDLOsBxgGD7p6AQUr10By6WPmtQF9aipXcixnZbmy8tLZYrsa1yxMR2oZbkB+twfz
cVLL57qFItTCtvirDb8pZem+ZTrN/H5WeebiN9525HoflB4ckRf75UpTQM8Mo30eCmP+i1CXg/z+
aB6NdZlxkxuUJYWFIZdc7/8Mof+TawxOdCZ+TK6S9GG5wcXZPHqqwOm4tEOf1Wo8qEqKCoqa/UFO
qkNNbx8no13LCXcVds0nNLDL0OwydHFhSJhEFX5msYFNKXUQ0wXqxm1reysPc/3VhDL0gmZt3JfG
lK8jcZXnJk9z1RXXZkYsnGTFjukFYiSEJK8NU6tlF+fVGdCsceWxfTaybICug+gPoCwZIGCrXmuR
yExO1pdJHccDKDVeueKyEkHYouMzexHqp0sfZdEiCf1qC/VzxtEcmVtSYQMw/6p1neu+fmJuTfqQ
Y14hSYFmOud2OVKVsaDB99VXsMXpMRwgDQOUXfKxDFCCT2q6jBEjkSFgPlaC0alr1YZHlPXcqDae
WGwCF2sILPQRnrVAydB+xQMPn37p2QMEG8Gyza1Z2caFF6wQQWe3KC+VhySpHgot0h/swXuI0yh9
QsYM78IImXyCelBbe1pVQzJu5JjRkuztQK5QLPI1/vy24J3w2wqDx4WQJTA9NzQLJKb9cRrBH6i0
lD7UFS+VfNdWne0ACjH2XuQnR33qzAfEE9uoMekLC0/kOI/I0auRgPMmsK+qhgeQBvwtskKAyXM9
ECnRtQ/SMSmvbd1mUZBEvTN9kl6gCqn7MrZRGWuDuicG0jqk6GCIQJ/C8TnyI5TNHsvy1OrXEyKN
8DhWLX14SozLPkWgK+5+adkxxH3dQmWhLKUWKzkmz8oTmVH4q05V9wQBRisv1eZvGgKouuG2CqbA
2aTlPOyIrm4xGit734zVb63X2cvZbOOz6xWfXR2kNzOJjZEl2kWKlg3+ZjQpk2x/1zDHg7NFYo8f
5SVIDCxAosxESVz7ZfNhDH1BhtnUjmlJ5Qcd9NRJcFBAQDY5WDY/3RYdVUqlF+87OVjYKZHh+J6V
1iu3vMKC9WhSOrFsPb14+Az5V4QwD6gqPQAci9YVEQLPTVXh4+mGdGEPkbL9nxSmdyjT4PT1OsDU
uCiBDVvPwT/4cdc9I9qy+k9j5j0lLWp7V+mhBIiYi5GC7pPR6dT4hYxbxfnVVoq2Ta1ZW2bN3G7l
M0VuJmBc5KO1F8rxFlqekGc1XhZIJrPWrTV19Knb0Wt9P2ymkpkYyou1nC7ITULI1wrXubqc5bxC
DtpiIgGh+kZTIlqWkZsdpllTTwiamo1RauEn4ZLAUj32L/qYfwXA7v1ljj8cQYBfTKG5RmKXfJJV
Ocuqy2WLPW8na3Y+1WD8rMZJngwq3VtPXthu+/4s/QXU+uxNaMYKkL+4f6WHThTEvAKJ1O9Cyq23
znkKqG1fG8EPb6hwLyYoUgd5ziBXBu07cB/MQhQduBM64uPA9E3FLS5MZT37XkgRrONe76x67zXO
g51FfwPn7G4odAFr5F62V91hxJeEg9Vt/OiHSg67og32N20YohW0P2197xD/+fGh2WI2+V5CpDTB
dMM0NVsgKx3VssXj5Zfu1YRRrA5RayzVtNedt0JjnTg4pQIztei+ADFbxSQFfG0jzPc5TIe95yDx
GSr1WzL6aPVbnXtduKvvm4LSQTRc49RKllbpCldJbqwhk6EHZyEdk/8IMScQGu5IbGYTgjQIMoW3
rxetYpmcQsyhQSq67a5CxyLKNunLZ1p7B8X1p69y3B+j4dBoWvFs6s6hri2WzsQVLXI8Cpc4yp2l
O2XktPQqarbR/6u34kNpBPHRRjG61mPy3F0yzu58MDmvlz2AydmnKX89zBUnLatyYu20/NJqirUp
bAyF8N6SDbpEJCCCt+t40S5Xg+is3AE8epqtMMjSgpbU3Wx+7XwAAhOB3iQrYt1axf7QYaKHANf2
8JSdyiR/KGzcRKRZqtv7MTB9Uqs07zM+r4JHIAU1+ekjV0NUa9WLPPLKEMkDEbC1Y2xUbHofKIOk
jYZntI5UfLwiJMQmxe4ytd5DmhfOY+qQeSn5FFov+JdqyT3NtTgi7NdcFf9CsTf8PhapBJ1kLb6P
yguv1C+DXUAVRuAY3ZU1JsoWQpWxbfUKSjtptK950p8NuxlxiAXOGWOmvZgoOB3bKqCCmcLrVrKw
2Eu9feOVFqjTKF3JzxlgL4SLnfvYB+60intF3zcwDVgPVfouV4L62U+qSyNw7dWoQp2NKot/m+9b
L6Qz248TDpQlLYx5q4oigtzYaCvtDJ91quYVYJHA21UAybejbfY7mlbac2CaD9L8U5cEjlcF7rt4
/JfCCa+Sjx865qaaq2oegiLX0vQPHzoylkdc9Rk/OOhua1sAhwyzJFlK7spNG5tkTHmGRSlM7L6f
Ud0vME4POmmvGB1VFnCt/QkorL0eLdUnFy+fLuBjWBZqqrZJkd0QZqjG5X7uCEo2Z7PfTxlVG4JA
IPMBmcLSTnBl8JrTbaTINOlPORPXTaf4+hGscHvUNRX05WihBje06klOpeXml5m14zcLJ7eLJ30g
kgyahr/VkH+ui9hsT5lC7rL4TY2j0a0UoptP+dCPl6IGWkzyt33z5uGcuXXLY7sEgS86CAAI0f5n
vrkwaZCSnhVHdLZ5PCmjOe/T0QdxICEP4ukzwirW2vZa1XxIEqUp17ih/FuN6bu39We7dB7ofJos
eztK+mDhiwNA8+LQ9AGbRPCgmhE+rBeXxEcM3QZgfY/FbwDDIwenvMUH12UPqtUWF2KSUL0m3kHP
Q/VgClZA3WfRl9w1HntSF9+yAWidM7k320UxnDhpzlTJt5+gbs4LHQiYpvD9DXtG1KuW8cMYzc7S
mOrsrUAfWMTGBkTstBY5D5eRLJq177msCepcuchNR49i12GdKpL5VJZIZHVsjHKTlM6X2qINZoNw
WEFHA/gJEJanetuc3UZPn6sm2HjIDF86/tvpBi8XeRhN/o8kterLSHHqqR/qZ9XFQ1i7j7WW9b9s
xlz97qRWsf8wnvvlBUiEfhhIYWOiyAc9NYeLg6lqR4nyu1d1Swg01RFnK236vN3zlvbcO2P2l10D
I8zamXNrgccjOWJYzfjcVtVVboCVXRE/tOdgDjoEZqASDS2Go464aymvKCu9uo55JAo/1lNLRMR5
csZr0Pu8GIba2w3jXCOGxnuWhsXMXCern0Od6Od8Im4e5A4LaZXIDB+p11NKmMZGQ0h9yvpU5d8W
evxGy/mR2RRUBj+fnimfoKEf1M2EzQkqW1GNOxKTi5Uu7j7NQKoANHGR9c0ydCresAJp506uvVFK
fvGNQYYOK/dhO8F9eHZri9ojEL77oTZGJI5TaN0g71WfbfFG7UpVWdlGaG0T5a0bg+CoFVV8An8Z
nyp9/rnXznl5CIxpOf9z8v2yWE+/0J9DthbbDUmCcnvflxfJr5F7Br+qpaX08WoK9B3rtOgS665y
y3NmpywgehgZHPbW1DP7jhtSzjk0nb5cO1GN7Vte3CRUOAt3Xt3PVkNzmFF/4IQR32pW1LOjG99S
6u7YpAjIIFMn0qzX3Ki1q40xbZ/WGutXi6BTrf/mZtWwTQyn3AXVQFcxqEySRrzyrPUOonoVS8v4
t7QdyPNeEugrt+iISMwdltqDQwSwigx7WYv1iFHp5Smm3KOJaD+5SdG53PcaXmr/e0xAGQ8fLlGV
hthNlbj38NEs4XoifkZ2cU6AXwCkcudLmAFRZMavb+SY2o3zpTcibUcxnEWOuARDxwCxda93mbcu
dadb+4WdfRaV717Uo2LT8vbMwX7ASuLJrAZjuxzb1jr4rWlAW6q3XqNoV8uc0qfEcj7piV3sUiWv
14PVl9lKvv1b6nYo9mFGjMQs75qkLBF99vbG0dr+NscQOm0RTNqSTF4qVf+tSnTWcZlbPL5fC4jk
vvpjja2spHL4Lh8243HpA+THYIxnaqsTXoT+ITiFmZau68KdNmgWyq1HmsSudc3yOuOMQ2RPH8Ch
D4DYx3v2/b7cZibC07nwNJb19s3JquIqN642losGvORBHtb/R9l5LEeOZFH2i9wMDo1taEktawNL
UQmtNb5+Dpw9ySp2T5XNImFwACQjyQjA/b17z63LhkAYpyN1DETJv8yVde+/Htses2XKs5anY8H4
2m6HMMFz0yx5VnT5HTq74YVp+riXRV1t1TAidZW9TNuroZgpzk4JijBvCMunWDM25GEdC7oX5Bb6
pG4b3i8H/3zrBMkffQ1AhVSh+Mkv9WQrfOZqWVWzOixLHN5jHuB4n821excv1Ul7NKuzmScIKUWZ
PvWypreENVO5Mil76LtJZN+/uDWVbzOLvxeWUeu3H9Lw2c3Iv7aQh7UN0NDPddoUQ5psUn94jsI0
3gJFry9djGQghvP9tJg7Hg0XwUHn89hO7Huk6CQUD16O6JiwtWRRInziIdUQBmMPTGjGnvabGwkB
I7jir2oPTTv+qawz84RE3W7Dkxf6TJBr8GVtdV8nw3U2mSPAx4bhsKR1apG41D1sZUUM+X2IxFvr
okbqeFl7F3Wo5V4Vrn9/0ef3wVR6/fyiv38flZARuhH+zbS7qCqFBdTtIBLMEB8kEmfM6hXrT9hN
ab/kzkKAPH9uvLp3d0NmvWlYhGiuLmczvf8V2y4CfszPhMnrrXZRG6MpitVc2fnOM4v/z340yz3E
mY5tG1LTEdrYKkL8L8s9iQeaHDF6xQ3Pl5WvuxKM+mideqBfO4sux3PW+z+LAqZU74YEebah79zh
uXSQMqEhiCTRzrOeX+3Oab5lMl+N8YihLUCQudBqMVeOa8wtkO0T2zgOYxdv9IVC6RutuPd1mu1W
qNVg4RiKCGpmLcufRkEOmtNGi9UsuVIhqY+TK/2HiHrkUNfRDxRZoAWl1F+hwg/rSqTeg+aT7x1A
NrkZSHI7ROSLnN0mSc5m4Hj7ATgPVdxTauu4+KtRJ2U3cvhQmIZ5VZsIfMy8isE/XmLzj1i25jXL
9SVjTRZ4N8u7vtbnd4K5ta1INOfwn+FqCtrhMQUxtZnzpCYC0rDXdRSDk6taknMTpzqrE2pPHfMK
jyq1j5+ro0a4KYtc23WL15NYeXFf9MUfmRt0589D0w9Eg8Z9WxK/nADWcevSOUeB9eLwcYzXemF5
OzMygeou3wUIP/V1MrHX8RS+OcnsvuYBN3gbSM4toHPAoEWEhlNnkScT7c4ddPtZIFfY93UbHea+
qJ6dKmNy1evfU60jJjDy3ftkgM2VDZL0Q92f36OAjIzlCqumwSoHUd+0Pg+xeQLWm2Kpp7vTFw+m
IFskVkO6g9nB7Gr6eaoiMvlBff7ne/IXCc3yfjY0ekoaxhJ6Uq7+RQE1aL4fjGNjrY3Rmk82mOob
tUHDl64ILQ0BNVj+jeb0Fn2koCGKO6vG+6XkstZkXx7iOp0euFHb95H4GHwcmQC+pS6xQCzTpoeP
YxagHFuUuzpAUCh8d37x5UySpzk7FzVkpsa0V4/u1Wgodk0Zi+cqzosHCcn64ygfqCuqBTRjy3cI
hknsmSA0dzLy8lVXSvcYVq51HxmDdR9mziG1AQNnXm7fswax7gL9zoCvgIljC+IqeqJsa+41rTIO
uhD9w9BjGKS+7/2IJ29rmK3zbruVBxhTjBc3nfVrVVJywVDswcElQMMoou46aDRAIBqwa0R7YZDo
0ec6A3Xk9wYNe3cVOrdrYpCOnyfVcTXsRPrrn//E/EW/PnZRRnk8dnXbYpLkul9Wy1kLUcFEZrRx
fZO4H8EdKEKLf6sDMtvrsNPOBv3dswytYZ+BwyASJZWbfACak054LswB5zVq271mPi0fwEe1MSwS
K2rdFse4jqNHoMzNpZmm988rtMIfUYNh4lbHdNFnJ8rb6xEIOre9qXp3feaahcn9s9MD+VpafyZp
Ur37iW4eajQv2365Sjq0T+Tk33eGkd/qxLr85avnmQJ6JZoTMEnjTlQ8yhajOBVhwizzVDBXcuXd
XBR4f5cT0kYjkI1ufu9MLVQ/2EEbdaJzeHWZ1ezmODG2QZC7KBZh5w1BF767JU4BD/PppXC67tkq
te20HPdZaRwAf3lbKwlCPKLhWzVW3b17SgqtuB9qOdOgHeatyuYIvbG6Ce3qQtFHf4ynOtyoPfS/
r6Jxzedatul69mLargQ0nMyxJCVY943XVnexmkv5I58JPs8Dq320Hbs6OKEh9qhoxGNim7/aOZM/
5na4qQU6c98HQtQnVnUqUAzDTKI9ZHrzvHP9kafW7z06W9quxM90k2v2f50tl2NaRq55JcxTTe/2
AovR2kIXM58rffjZGk7750i8FxLi6Ttr/RzrfJfdCzNAADi79sED0njGt3xGpiB2NO6sw2hqzI51
5yUG2Pl9ZKWzqkTGJzSqtNPYCTBug6n/4Vo/1QURzCeEku0GLPFAoQkwIX6N1zaaursYbvBTNUF4
pUl+IEIMVzWTz2tTtPnBGZv3og/0q9oYY/WfPTXUPQ2iv9fEG/UFn9cNFEtp18vhW16FpI4Z0fQv
XWopv3apDYlvD1ICkZ3odbWvbac6IlA0TCKThyDl81Pk9I++15GIqWXBmYRiGs6OzIhyT9uX0Uh/
dDzwH2ID6zLPO+4wmHU+ez0fk6q0AK2tE0oauI/4CMjajXpur3YTkSsRRjWRIgv+tvIjY0V1TzxD
JliJZbEjUndZg0r3YxiZjb5ypLdXdSQxa6wUdbQMqo4E01TcAeb5EKIqNWrmIzjjudB+aFVhQA77
dmwBKxircMlwULkOatMNFA5lawkwX5zQ9PjeNwZoFs0IhiHrnp3JNq5BiI0LyXy/zd1ekJJWxhvR
E0OSNh5BaxZhTflk/rBts919rEe1zMfUY3MTbpf1qFqUquavOjHWLNCagFK014ujtoDDyTnpiIvU
25u6JS7E98p6h3BVmBt1RkTp1XK18qRGamMsX1FS8L8G08eXY99YgomM4MAdmN+0pbYNaVGaWxQH
7h7QED4OugqS8PuU0k82bm4dJlov63IgPmajciUg8qIuHvxwPtUjPoIc1kbtsdwL/HqR8x7++emg
f1GMY2oGCYt7wTQN1ONgkb88HfS2AFgxdHSXmzRcN9NgcxtnY5S2TZhG3MFvW3YL9wYJdHgpShfp
vDqkrnOMvupXTLDqjRdSAP38Dh9nJrpJJ9MpH0KtfUujyPuzltV6CibxnRIunu6yqR+a3qj2c1tT
VSROB98e1YZRK/RXLS2f1RfZMdVFH060Z1JsUe/E3LbumjHJbtTbdErhQpU6xkV1ciRT6jrF8kGd
VG9T13L+cn0aT/MW9re1VSfV9QPXq5HaaLZxR75IdqNG/6/rQVym9Xq5Vr0W9cPpzPBaKKhv1U83
iWi71gF8/aUQqw79fu3/6/rfr/3zev1vr0V9fzK3/vPah3hyr05mPJjqtfyPa9X/U32339eql2EU
hb2TcMU3uSPvktj6zy/z8z/7P77o9y/n83rpp/O2K4DKqZPqh1i8oI8RwUlHmt3g/8TgvHhjcxM3
SX5fuV35Ykvamxz1PS+nmRs+qVEEERKuN0kuwoidF/6l+6ZqLYzpXCuzIN04tdkc1TDEJ466i4Aa
dbFoo+3oTtqjYcY6WgLx8QPS3g5vnILH58cXZRZMiGRMNuqLesTZ2yzM5l08Hz9uKTjdkwvu/r26
o6ibSTh7kAP7cNxkM7mxWqKXN6XeymffqNcCZOtblc/zqYvQt6khYGZj7RusztTQiNpVWofFSz5L
+2qYiH5N+N5vAezqbRW22QGlcv42xEoOGj5k/EHv8cM+gizP33RgefsyjZyt+mbJ8hJmuy5v3NGW
z/PA3WL5Zs3fX0K/vARKsxaLDN+HjKDbSPhMJeRSclcniZ8Dv0MXtohfW8MX+qqriuDgIT1efYyZ
BJg3tWkOO+JNSRZA7h3FZlKvhwhjoJ1MEfzNpedQLAr4JY4FmSldhbBp75eLP9i4yyH1BSPZNudi
GXYuTas6lH/9gpbGzpQs8dOwVKkLLBcbyycnjIx2/8/3vy8WEKwfYJxsw/U0rEJoFI0vajG02G6U
SlbHaFu89bBIOqyqv2PmmH9oOIbAnLYGXdMtyWq3UMYLaMZGt8spTr1nMwBImuvfWVtXmxIK1gWl
UE3N/w8HE8helEmw1Ra/tBom17mT3kbpBINY9B/nlYpQDTNRBlsbEOK1NQlEyI3hOuQY3NWethBi
Qi8U22k59nni87oykjo1+05s1bG2TbV1it98L7vQugGCtSJCxCNi0a3y68fEox9Nwm21sxmTB4pu
wmAdFZt3jg6rVwvLgg51hIJNVDh+JH+ZjbpmaqpTEPWYqQMRfBQcI2qK9MrM5yYx6n3O9z3UTdU9
qiug3iX/MoXC0fT3dQ1SCncpJ1qObaAB/i/7x8AzNU01bCyDnY330APjlauZJSToon+SVk5zIq2T
PTbe4Wm0iXvlL0LhrHqvxOx/14l8KcIO8cNoxZTOcv17RVlqMZxrz6WXaJvS610A/XJnNn12Xzcu
Vj6c879HS6Qz7fD0QDc0OnfzEBFS6odnNfw89r+G6jotG/kwEtnROJN1xWqG3Q3sMStHwfo0ksU5
dCjbS3+IT7NOsywIk+CY2nFCZJa+qKqM5jrbRbg3wylYhymzISg11alm2Sq3BvXmU5DqDXzK5Sig
N46qXWs5FXejvYWf4FGEE1Cjk7Tfzay13s3av4n9JHmkQt0SwDOCIndE+l5Cvdw0nnP2pE8NfRwP
sWE62iYzsAp4uBkWyMG9LDRgSsUxRKYKqi/ur7rV9tdyNPJhAyIRDXbkF2sKYS7//eUUHcEeiIW9
awv3ySC64OQ22ngaLMSxZDwyVpsuZ7XdZOk7+jmnX4WCfE61mdv0DL6wOX4eUnuJGYpLphU25qfW
3s6lSQ2UYLDnaMAsTZrI45yDRaiKmbyVoTnIMHD+CDxKWEQG2XdGMA872J8GS59hbUe4TdM5/M9G
DcHdok4QIw5B6ZJ5qjX17eiFRK13rXeC2jedCzes9mR1aWdfxygWZdrzR9RIZzI5jpt2OiqNjUGy
ykXzp/s2Pk4IJl4MlGjndgAwq4bWlAbcWBeC5HK2ThJrrTlUUQkQhtTeFc/UWuARgYmiCv0T6oP3
aLfAk8dI0/a5b3+5IEADsXLt0LqwQMzWgzYGL597SEHeCjh+rpZselEZP/U5+Ql4IHnrpnZce63E
2ESM4c5Mu+7q93ZxBPldk1lHm8NkLn3i2zcPiQ26sWzEjRr1AwsX2BO6vadcQ8Sb2YkTQEY6HAtF
bDETRVGR78eM/lwk5J/tErYRgirceQU1mmQc1kWfyW3ajvS6HPgRxeLCMdCr7rxFyNqEVvqH41jB
ukh171rZjXZPJssPdXzWQYOg7yk3mWvmR3rW0z1NgQlQOXHUoYzne3WM6SyhgC4mESsMflZjT9B1
5bm7YMknCPsxvOKTLBMSaq3uhXvQWeV3jnDqiCWJvXvZGtax08ptwG/9EbXkU4HokIDrFuE0xbBr
EeCGG9LiFiFncWtq3JpXY35hUdPffIz6kTJv4gVLPHp60vjgNGs/lNdIC4PbwB3jp8Sr843dzct/
Zh6eIEGwHLQJHZdmaB0KU8OOjUTzUQtrsqrawHqFWnID4Jl4Ae7zSiDC23UGmFzJg5KPzFCmDw4u
tk76FJ+XucDHJMGqSjSQULSqZW6d9pTqM8unlr00ECxjyI+SttEKASG9gbnI5b/c6K0vgn7UEYbO
o1l6KLo1SlmLBOsvNXdCbDA/lP3PbO7CXTq5DxYTyre0GrJ9YJMkpIZ6UbzXeereWV3tkijjPrQU
vR9bK3uhhD2tkgUg3oTXGjPJD2GN8Mm7xDyPxCYPnukeEYuV22ShPVemtm/1MHtRx6sh/hZLBI20
HpkYxdS0tgimO8QGSEMTQL/XIXpWn+E0ji/J2DY3asTa8purey2rXd4Q6q2h3iTq7TLxvilHBGII
CEitWK5IYRBs0ViBXwzy4ACK/Zc/l5V1aqyi33ti/mUsEr+wi5x/0dMgm/nyJAVyRrHDdjzgOmBq
/8tISToqzUG4/MU0W2+NLL8Ncxo/4tXXT7VA8aXko7P5s6Ww/Y46UO5K0RqHxo/jIyvs7wY17bva
DwAv+4JbWhZNd2pDD6XdRaM2r9UwdZGDx7VMTyEY8rWJhuRFcCtel6YsXgJoyWuXv+THXr4ck427
RvqA6TTTve8dyg9HBOJP0eSvTp01r2lTWBQDCEBCr2WuG9NYZ5jjvzeCPq+ei+LBtsN6T8BFcYId
lV6kl6LpBo/q4Nyc80tQh1vALMaNnUK186At7HqvLaGZEjhv5Bb1pDKhUebX90yAiwP02yVobSwP
CCEwftSyxkKAFC+NxnQbt2FyG2DsJNQG2V+ddgTrOpl2LZBC3VeT8zRCntnAiIjWOfjlaxVOgoBb
9tQGlX950SUOjL8fVyeDoB+hfWoJWbVFuLKY0T51thR3dWvv1QjNhPfUkw01BlS2l/MpGt5ZNMOt
GnkUy1bccSaoSpycwyiBM42JkQL9wWl948EeWSJI3wThGMY4EejVJHrYHV3QCrshmfW31mzgkXEB
ntVxPYYEh4W2XiFi87UHHynQ3i800IP9pD2oY6x63kMLpLI6hIl5AKHMw2q5vmx5bqb1QchYHmjd
pSd8z0DpzXZ5dFTtnQinflPXXfmcJYlcDRnPaIhi9x38P3DLxYMYJxLekqrdxrOJbxVb3EbTxyV5
3CF7wUzNG48271rDG7zHhddtAsS3jy1lh7tmnnagtKzHLPW/uVQBb4Uj7qIwyZf8h/GuyeS3mWXa
tkLMuw1YLl5ny8a1M0Sn2UzDU+/zc4SgpsVqnDVQnzRHgZmWlEC3PkKeSfcGLh7m/cwUwK6ACsqz
Zxto1UU4HQscYo7eR5fcA69Oyms9o5bl03WiKXgkPIbcrKVVa8jhXz7y5tf6IxYpiUXKJlSTMFGb
adrfb6qJ3Y6y8ai7Fi8DogWMIcTERymp6NZotDdm3DV3nyd0UFQrRL/dDSLQ5q6uCaS2KhD9ulPV
py6fgxu3mn9Uy+xKBCXAgED/QahvcBqrisKYJZCnLY6DyjC+h5Tgd/DGeJBgdwHpmxFyNJj9EG6l
SVswgka1LdERRfU4rsy0Ls+W0XgvxTLrXH5hLvKkwwwrd7uEKtNY5xebtiFBbQNxaWqtSYB2e53D
+KUbrR9Olon2mLTao12mGIbrtl6bepw/Ca/hPmXGezWa5rY5EQGTQpDql8ioHKZzA9LK1lL32tWj
wyTdcSCEcYkLJGb/MVTXoIR3rnoora09h08IJS8IXuur1cagmdTu58at9XPtlNpRG4GDrBIjEaSu
2UCAouES2fVwUXvlFBL7q3kVEXt/O5G3hJ19XEKOZo3SCscP5rbKs6O9LcwfatRkZra2m85ZW02T
rQKsb++BS+Yr4sb2ZEgnf5uGK/2z8nYKMrth+u2VN5Qs+91ER2OtWhb2WImVO1TdUWbh2UYa/AOO
UMfjdLLvQ1L+joEMul07FsFNOhbJetp6ECSf1TsBDThxN89q1UTg+XI8zpwda63gwaus17EJTZqg
vfGs+frHqFqydX+P1LnfVxaVdC7jnKerzjb/rCmrX4LOkE8VfNC1MaTNYXQr+TR4DblAWupt/Jaz
Oc0DrL4jvQPz5VM4DVDHPjSgt/BJYZBMe/OpE9Z0TkcNFUlpaS/9MCYH1xjo/S1D/MDN1g3tcV91
mXxpaqtY59hkTy2f2QhZ1Z4GvEHSX76nS2i8GoNpn3obHMQ4GeWK+nl3pl7t3sIDwm3oIZ3K5iLY
aGZC6XNEtRlbub1SXojeQwXA94Qzp6wR+PE3nh83l6B81zJMRKu/7rhd3t7jCcS0nMjmUs01ZGU7
1rddA/SXEI3mok6ojctfYQV7pL4Km3I/9t5oNSc6vhDYbKtiSf7qAbci0C5Wgo4gigQrWvHcRbdS
WD8nULawO4x3bl+kNbrxcwcdBYY9quqh4PZrw60zptu4LrUnpUVhQAdOe1JKPgbk0WFuCxJynyMj
eDCz5DwsSxrNdNJLRw+TP0YhXnw7nvbapA1bZ8GtEkpDVG7eLmQZAzj90At2e13uy9zWDpoQzdlF
1kBcU0APD4P49OKX3XG0Zx/xvVGuZQmjXScSb08kxHCaS7u9uppVbTtTG56DOoFUAehwY7mISjwr
DJdAj7I4U6T860Yd0+setY+WOoT8lJW7JgcH3BYtNb4IowpJfGkQbsMpLG7wY/G4BFy0JuzxbGsB
hss66OaT0987Sd4dI4U/TR37qelyZ4XqwdwwX4sfSJ9M7/X+pqgLQnOWI2PheEfA5fQ/RyINSTeZ
KPR07UMGTn6dl+OiNyEYKqEkddFxOial3p9ZCn0Dk9TswqTtzwkxaWeYsh54sGVsW0VxGtpx74As
+tC0TVb9gMxMexRpLs9i0p+NfhbnLjVYxqSRedM1VnlY8qsxKebZTTN27Sla2MCUDoeT4fAHXoxS
NSWU5eNsmaP58HtUOan5UDuji6ikW4KptIi5S/FuJX1y0VMEq6xLq3mbIye8tJ4bL72Z5qnvhYPo
X+Yn0Ar8NIKi3+cYs1pfFPNzZBdvDWGxP6M+vkNBkLzCQ6d3Gg2IKcBoHvmpxjpsU9yrH/8PPU23
QEKtNeXSgdxJo9pqGCjXukn3F1pUfiOTqrhRe0zF0FpOOOyXFakT5rg9zNkmXAlC3GivFSpD8J6G
bDNY63CpbAzVDLuM6ui28F39VGpp/ZDw1yF4QEOYWZhP2LFX+qJY9lqmCnoYvuV1cZchn1sz+agJ
L5hLLL4+pUMKjLZjzqve0moK/cvTLNLl1g20H3kRawd78i1nk/H+OaT/Rln5Kh9ArcccQbMtHRkj
HrivDSIsokEYSjtYU8zcB9RzcoIluZMOxq7HJHkcq6lGHOmUq262sx+fV1DGhFNY3QYmqazCMcft
mGbhKhqqaDXWMUDkcRyRSbXzt1Ji0B2gV7ea3+7jMHb380zmpda0O3UBbpOK1T8INjjVl2mURNjY
vs5vBFW8dLxHxG3aU5EGyRGeXwOv2kRjEuvTE5/PbqWjMSApJ4LWnc/Gh3FDnagMp99/6Pi0PiCe
1aw3vQLYyFq3WYQz1hpiw/s8xuGKb+kuXYxqQyOPfWq0F+VYcjZypHXSaazxFSh01uJqnQEoBy1b
Bk+Ia4GnWdq7bae8KyuMUWpo8PEKipt/LmlbX2SWyx8MJ6jOuth0HFZ2XzQ9kqw0sFNDQCzkODAn
WvQydQvacnTLb4WgP1/K+CeeG2CdMTUD8MTegQaAtkdbIR4RMEQrdYk9pTBNHPetw7O3RQqSXTyt
cK985IoNDeVKfTdhEmM0F0l8RrqdG794wuz1zjtLMR5Mmbc/gyl9IasPhhl4klXol8ZrUuTpGqeT
/uQLUs6G0XPvC8GrlfzSUBP7wd7xO+9S+qEJeQnvkhbY8mQzoz3EQwsQRMTLrG0kyKTSqM9T5b93
/BC3FbF+68zRywOOfAeoTTCf5kH7GA2ItuaNWzri3+bTX2vRkmawdEzbsSy4A9jB/j6ddqrGJBQn
oQCi2vnxgJ4t7cgZbkw730RTlk4rUeANjFp3OHq5dUwMvXk3tXLamKVvUtvxprOmNTdm6IHwjye7
xBrLSo+/1XkMMnqsaXItpiZFEwoDTW2w+PxwDTc8qJHQatJ/1W4tR2CkocXCerlYJgmeXCVzttsu
2RR8e36Y9wpJpk/WesO0ealNUfK24oePjQWANJBF9C/VnI9yzV8cc7qu6YtlhyUJAmvP/AoDZw3e
+cjRYKYbaPC9Qv50nYgPPHVaJGUWCbgk+zibso0qVJYGqYCIYgKTnFeqBc6q8VEszqET35WBU6OX
dH51mVEf6wUKS5yOe4hZpyGrj5v7admoY01VjKuQO9kZIZOBbztPCQYki+sAHb+/tT2Wn9yDYe4b
AQtGAGsb6cXzS5k0vwrrtSRhWq9z4xn/a3sdpPzll+Nw7iF73QhiOo5mY3traCLJauYJfGARSsCe
AcD2Ivp2G9RMFayoF5vRtacbPmt/3ZQW6T09MZJjmE03ggj4TRRZM7PT5CWVMn+uY0vu6zGDThfP
Pqms9c+qpXwduMkzHBZvU8Om33ao53J8wr9mwL/3ZmiaD3Y1SWJXa7kGEGE+6MuxJK+ekmG2L95i
sB66dt7l2AKnXrhP1iC6PUswDzBkMz1YOK9XppvoP0BiHDKoBW9RmRPMYXjNecSYc9tMssclv5TU
cPAAyrlH+S1XFdiTtU7x5HaAt3IUPFT3ZdR5j10PeqEXvv1zyQPuxzj9vuhlvSB/zrAVEBMPMjow
230WtfIxy+m7NIb9oA5TTw+ONvMP7JxchTVFX9sxSQ6Rbf6BP14/gLygEqB17RUwxNoLRthHdT+v
iqE0iU5nQ5gtCYJT0Z2sVpoPWVBNV6PPbtVJBWsmC5APreHE+5ab4xE5ZpFs6dZ6+5J481Uy+9NV
CJ0uYRpf5gUaEjrUIKOKRLqShQhN5QFVZ1LIZjcsi9Vc+NdUeO1jkTkehsKIaq/npQdaH9Gahp84
qU1to6JBeMi4hNt6QsjOorCZ01NNoyq1y4euN+MfvpM9y9Tov1tJ/aa3tvut9Lpvk0HJrkjCP+O5
1P9oJ+AAk41utW/HYE3BM76N55n/aUKmVljHt8Oc9CSdL7t+jDojnauzGqlr1V7P2gjbeu3tEGfr
1feibL7HpRh2dZm3q0R3aus0xMVrHU86sfCee6s2oqfK4qSTt/o8pvaCGHxGp0FM/TxBFHGKK+oE
ps27ZYZ6DqyMxNo42WdBE9x0Sm3+e6g8P93c2fuoDCSop3SnFlp6t/SHISCvp5hHi5lAiRLFCT0B
jXLlIgenQ1oPq6kW/kixdbWCu2Fqj7suxrjlVeTAOgt02cGVNlfcKvOsIH3V0FP9iBU1XnnaHN4T
bhbet2N0tacqPtd8hO6dTGr7CUPSWg1HPXmBUDwcQ7cpvlth4SM11p71YQqv0RImUhEXbzuifypm
WhMuueh1XzjPtv5YLTfeQUNQawdowSWIBu7LiQl+NRvjPTmu861D8WjlhfXFcEIdWqghb3EUy1uc
kjRWyoYMoeUEhuTyaPqOtstdaWLsz7pdYZrmq1voxzZowx8Cp+ZKI9H8Hq/FfAo7qgisxVYqU0NK
73uUBeLWo/P7pFUA9ZeoDWkJ/6g5cAaEzVB4tJZDR5zbtgnP81J9mLClX9ByafjEC4uIVLQDkbMP
KiN7yhL6WhSGarLqGEKJHe9EnhFUSi2hF6Oxo5PoEYTl7PlNREf6Hj4heGxEWhv1SpLBvWl0DHtm
Mna3cUOgqA8cm5ZBd6sORRi6jtTbSCINj5Qpjde8bLtTlLos0pYhsIxxMzryvetpuNT02myiAkV4
7pZNWgbYBtRYBkV0VntqY8Vau3aiwsPekYsd7kV9N4iifhv88gcOP1OD4RGHGgDuOqHmlPMWFujT
l0GzbHyowXuL+vqq6l1xw6TgRV9M/mrEk+8vo+WcXNQCbmm+d1Et9rjekCMnNgQQGUT7WRIEHU/5
9OrHRDSRH95d1Flse2vHLaLncfQb8ALGizqco7g8+KA2NmqYuHHAs6WJTybAs1NRGD2l8CpcgXTw
PkxoNEPLdWwR6tuEg3hCLBzCASfbT9nMPKmXe70iiPpjmJPIrUMwWJtu1j+YJeaQpPNuRxq0654n
1i5kOnTLz/Ju1QnTpt+KMPUUWCRYe0l1boKuOgO8oAT5OVZ73XJGnQa6s2mNoD2bo8diK8zv1MYn
POVutITOo6aK6AwtGnr4sv6eqvtRxPzm7Drovxdz9kTv139KoYoetDYt9qlwktcQgJq6wImHcG3n
vD/iQevEo8Rqd8id5K2h13BZhKcP/PpSSlX1qQ0H+xD0AJNVE20WEC/B8/tnNURlbWwp/kG/mQN9
1/c+CSHMMpCSdMdZFX1mTPhr2fAqWRVM94Hz1OH3zjZdYH+zhBvsC6E7B9uKL2APK2Ssk0p6Z1eN
NYDNpesZLOv/7yG1R5+7voZEQvzzYkJf9C9/n62RIOOitZDSWbpDXya2lZUaNZMqdBGBfyW+OFqP
da+f5OLL9Bq6GBqPB5pEpoP0zy4XQdDKMF15VlyNf6ZuGBWpO0HzB0zS3BX+Vgy6cav2BiqDH3vT
sidiVAr//B8zlhf+t/8YbUUPCQm+B2xiBGj8fcaO+cWcNB+GaWzy8BwD+VSYyEIIlCMwGcR27Psp
MQ9kPcQWywy1V3Rudhsvx8LlWBG05W4e5/ePpC9mCvbjwkWZ15aj1Y8fy0rRReNLMtQYwCD2nnt3
am+Z4RFAkO8CE+LHuDy1hNtSUXdo0nrOkL3qOF8FulJtxMqZq8kkLZ3LP/8K3K+NVV1nrUjXT0pE
NKbzdWXfDcZUOb7jryQetnBTyNhbUcxpbjMv5gFqs1rLUPQ8YoikSy8D490PimejmvpfZfTuoV+l
VdTMB8eNne+tYRSUfW6LbJguCp6ggAp9ZDgHcmnMeNs82MGUP2q5aZ0FoQ2rqEn6x0p3+0eZYdOu
fECQ49A/lmahbz+UAs6E5Ko3XrloK5OmfCJIab4DcPGiFcDQpTW80TFjOiBsf1znxm30c2oK7TFK
NdASY/Tm2aE82oaNvHYZVhOWwv/D2Jktt61l2fZXMs478qLdACoq8wHsG0lUa8kvCNmW0PfY6L6+
BiBX+lhZkef6AUGQlCyJ5MZea805JmFExETPp1ArvCJmtkMYQo5+F2qnantm4mh3ulOPLFFD+fLR
HXfjVr0ipcJ6UG2eYvTKk2wKeV2pfYgi31ee2lCtDrkeF+s0G7+NbpfuSI3jZ0uMg9oRN/vL+B/0
oFuhtXxbACpWd4hgD7xkKXP7Pkr8LUOAv6i7xCfBOa+1CdMUQMlMh0bH9WmKTnOohUahuJ5swotp
IwhRbc0ASmTbW20I1GcaI2tW5OhbNo/0BHkq50mV000rMugQ0g6/FYp6mS3Rj0WS/fxKWzKFjxBJ
bJwY0XhqxKCE7LC7b/02OSZprHpKILv7MOQAHGCXxi1Zl/NZlGjaRptQPi6nwhmjS0KASUYS9P3y
Pf6vb6mZhKyrLgzTKtPxaM3j17Do3bNblecl2/Ij5XK+q9ByTPw8oZojpVSMevuha7cpeaAfnTcL
+3MycS3HzhNuY7Nojj1459tPz/iLOKzPzBjdNBxcgmgOrdlL6HwmFLZtyURBi9pVTe9parNTZ6Nd
W0wyTtKNh48S1bFRubpS3yyeGFQJKkbfYWC9wBMT+tp5KmR3UxZ2ul2S6uK8JWS6UG4NQD4PTW+t
l7tpKBOcIVL2ONQUe7NTlW009s2zRlqEOjcjw6D7rpmRclrgwJo/pFdx7hwpw/GO9sJOr2gPHmnN
DrAO5mHmx3LRaF2/pYKSBzvLh108RsU9/1fr2W1f4ugz2+sSE14wlhNzZO3WrIycOa+vETwaaudw
PlCLqxhNI3dXkAFjT42H3yR7y/RNi2jqTQdF61Vq2D7y8H9e/D7cxn++ANBE0Anyckyd/uC/W99o
uphBpRmInwxT85Zpl56pvbf+2KmM9Y4sOH7OeQezHPreiY8Yg3EHGtO1HlRHYdf3gnkdbZ8mE6ew
DPcfi4WiPtaS7OslCvvjllmF4Hki9gNzCjZEsu56ubU8GkXiifzamC4G2dlmb7wyetZu7MBej1rh
vymDdZ+bafCc6oiPja75OtA4v8lqGSPvccszJGIsxWk3W7ucBHOF3T0kfu/uRWcj2DL8jQZ57Wgx
8O/hjDjlkc/EYXnLLYeKxtuuGKt0U0ChCZWxwV3LqyKi9j3o5+aMbXwNouKKOmG19Hk7oidXPaDs
mxQszWmsRLSheB5JSyfNbcpJZLSL4qYTQXdaSrcpyJU9cZVI91AFhisjxX+J8AfNIpKWMqUJhUES
GJbAabT+OA+HSa5kIZqdqagx0bCB/RbJiX56V4NfNaKDX9O3ZF+i7dqEhhZVJuQSOso5rII1U53g
HOmzCFlhpR9aeusle80jMtxkJ4dR3UIGHp/Buj6npe1f0D7RR7Sae41Yp5vYBKZjObQZosT8gjrF
OkW80ACYqSfMgcGPHEO5a8GzXLr5MFh6w2oWzCT5+b6iz4+IsyPsESTHdVVmUQi0+uNyWuntz1P6
druIoCeA/FFxhHA8PieEn6hRazw1ojXPA5y+1XI/lK1iPSj9ZYJ3te4wi6i7FE07Qw33XDsj8caV
SeGbMSVbVzXMIFPKW8WeVFSPT1VVBl/6eEhuLGugQHWUp77p3B3O3hWsLXst5z9dlLrepKvJC/R2
tKVsA/ZOZ5tPo23uiaCuvoYVEA02/cS09eTyjOTT4ba6LlKl39dplhz7SJPn1G9INJ+KjJ6Qg/nQ
IvlWrVNtG4eRvhc524Vfe/nasC+ODtzGyYaBCBVtOFvSdbcBYNILeljyMgHYPPCGR8kRi+k5DqY3
vVOH70Nv7ItaKqH37lRSxXDUVvt4hjdltokr/V+HUhvVPTTVy3KXq4Y6GJOIIGyTKnM+lErJMofz
ejlb7gevVewSR7Ze5zffZDUFNxA9rCewtSu/L+WDmw7Jvaib7XL3lBUujH3yDJy8aq6NLAo9M3Oq
g9JZM4GVTcKo+e2mbaUGpaYOvqCLMclO7YHg5SnSwoiBNNErayXG0rzcimr+esut4F+3fj06Dqq4
DiSC+1hEmcfM2qHriRwfk3K8WWZNGCHxo7d/URi4nwsDlk+CThzMw6aNh+mzga1kSIwMYaTjaIiW
KQ5zlCRUynuN5ge/dF28FE5wHVha/Rz3Dt3e+VY43yqyamPUtr9bUsNIBGonD18QCYM5k5so9JON
qvoPEh0KA29cBTJ3vlcC+vliJ9Hi1eCYL6E7YSyDbHwTz7cUCvo9QXoRNvf+Z1en7xwwCtpYHZIF
Q0dC266LCLVdTpMZt2Bp03GwvpJhVn7xNd05Cr+EWzSfEmFvE+iFeExhFnRp7DbzRjtj7K9pbf6q
QFXAldir4BRmBVJp4fQAfvsW6OWLCNBRI0HBaz7o9n07OvEm1JzkRkgLg8R86JVZ79o7h750+uNy
SwnSAVk991HK9h+3lvuWRwNFcVc1pB5ClmWOH25OoCOSkik4JT/0m/DCLpIp9qBpL20swrVDJ+8U
laA6DRzlZ7WWL1xq+6vOJso+1oxo3cIh2w/zqUodsMP3mKCTmJ7/87VW+7diC6ERMxFav5Zm6iCn
PxVbiAt6vHl6y0oabLMSY80SKmhowtk30j2wDUjOy/34Md8HePfHgZHafUdxEo6DfrucGfhCk0Kc
/YRssKh7pPzM7kRqHHwtEU8OUt8rbAotoTp8RBmDOXtNbcm2dILg3mrtKyaxP4Iwi380/nBSBU6b
wM5hIJSKcVJhwFxrsJzWGX3jY6lPgHSCMJ12gQVTpQCj8LWgG+YVyMqvhNF86Z1kPP06WJH8eWqX
o7YdsuRlebCTVew1urt1tJCZgEWdgTvRivbQocUmygl21COEk13vdpdo1JAllkl+Rd0ane08zzf4
U0db+le+3ew+WqJF6nxXMdHfuI2fb9BP+oxXh+jJZR9lhZWyJS8v3C7z6wBt1VXW3obJAID1dik3
WK5cUgjd7Izw3r+rdPnEUlt4mjraxwX4IcoEN18euBvS+LhUL+ep1bhQVTLGVyq5u0bZtXTM1IPZ
FeL9w0mRhhM6wNrW71SynrdApNcf02qQ1tV+xLxK8Pi7kYx3WdP1X0VsGKBJDOUBlvS0HhH3X+Qc
WiizVjlFkLQPI9uVoPaHvQJH+oxj27yybLc+W7nPG2kICECZ+0FqV4XXJV3BpdUUpSFfWFAPzHu3
j+1cpcljWIiHoBDjX9TR/+Yh4t1tI6SjoWAIhLSfQf5JRAlYgtNYKVp7oBGtHpS6oIum5OJBazTz
ak6pLxrbeigj1bhTMgfflkG6XdMG25C25m38I7OQfU1zC7VE1E5TdJJ0PDM7XC1iruURo+u0M+KV
fGuKIdiSch54lkZDOJqXN2Mk+7eUQ7ptZ86mxSZ/NRZuq9zLgUKhiKavOUyy64ruNvaL2D/mFNNe
xdT2PjIKdxt1moVTMx2vWGoQ8iZms034LG36ImJZVS2ArAQ2BxcMZU6S+A/otpNryHg9gGs9u8GR
/t1IYu3YzVOWlEDLewyF+aYIzWSbKu912o1fMcwPW6VVyr3BLPzGz+kDFN378sZskmDYiijn+k1I
BQ6Ejy9pZDvww8mX/7wqmZ8ogjodD+aQ1P4WNjBNfJZAGqrh5FMkslWkq4E89BqkuVpqUXUZe6Pc
2VqkrYdeTlesXMbJpEYETOkMT6TBPFHZiB+KCUSzH9KX5alZl/BUl4AO2UJNsNzkC83B9gkVldhI
vVZPmh4aVwqb67UZaOWLpgdHTZPiR1LmX8KEp/pi5KmZMc8sx9uxmx6p5sObJtP1x3+dwUoxljPE
F/IvcMjMWT+1xUwIEUitXMvgj6NDWfy9LdYU9kD2uMnYqHZjFfR7jGTGjnMiNlMFXIurvg+aPyoH
LXT1vQz7a0MxWFrtqVuLGItFFyTWtM7i1NgzZtAF6ZA6rG1GG8y350PssI9kX7FbzgD5liAJtXEE
YJO+MIDCb/Xrvo+byzP1Lp/2uGgO05wbV/fx3jQg4Glt1xHyGJGnGrnTW1sTzUkHqLhabqkx8d5W
j+bt1wO1okfwXkwT3bJxosNOAWCW0Z4Ln9gspyH7R88ekvHGCtTyPs22TfBlcG36ycRrecosgloO
WV5OK5fF1aPeyB6LglTRVO+tYwsv7zltz4kP26HrleTs6zmichV0TUV7adfbzJWIlEO8Tdfnaszr
dAXiyaFTPBMerKa+TSRjuQ4t03LWzPNtCxIDsP92P5RRRG4B40fGGdXKT6aJCJYoeuxtuVMqZ3wq
ZebRdoRjo5GCILRMPbCXG/Y4JtA7Eg+cDH75LeaaCq9BODdJHUQHGcl0sxSEtUq3aGeicVtrjX0n
DuoiFVAKuz8qBpe0jxHViMh0U2Qz/pSsUB+mv1kTksoi5c8mjPIKdci8ZPm3XFD9W4br2b4VQ7ha
7lPwGq7MVuqHROayQPD7VenI6doRozqul+jYj+1hPYfKGlwijxkSV8dU6hVjC5xEcpTGCXBzVSO8
mb9SG8tvv5DOkd7dTnUKv0C1GSLEvRHvfIgnxc2YxpGHqXxagaWyz6YWp3eEM7wuVLd6mDxgktH0
5GLD8ZRSN6FeeH1C0tAC3pLpnGKxjA4Hk/jORWWxHISwQX7QIflQXvx6YMmmgyM0Ha04PEyOdbJi
eeyL0QUy6mcmc1ZI8+umNocdmGv0bmgimrw5q0FtvJqxvZW8nK9S+vVqloHcljr9oThmPwshPLoL
EsXfVzpZPb9CX6oZ12XTo9vXpno9FXF7XBoFUV7cyrjVr5ez2Gd2qojC3388KGTlCad9T0Tc3GBN
NM9aOyGq7KsmBBpM5LDdy3SbJ18QmFpnvx0R7KeZt5DPqix+j5pePyxb82WTnqMzSMDenunqt5vG
aOxNlzj2xRoSsbZUlTplSu2Lb/f2JUGassfi0EOX/d/7BqmPV3JkEMkY6qMtrBRnRQnXvUJfC/19
uM71iluRE/28Nd8X5LPsuZnUA3Gs1BiLIEjV2mRVKH2/WU4dR9sLYKv7pjaYjS2RQMtBnWcYcStP
BFikB5Q411GvQzj6PwrL5b4xmUhMNIPHguWJAg+mVz+0mXUWTRYd4s7eirANB8+fo+Jqw/xaAc3d
LWc2KpIrg9H96WOzpChKsM+jYoagq8aTEvQ/by335ZLYlao3T/bsmFtsc8uBLhpk1DoJwfQweLTr
G38ZftdIHD7adv/58unMDePf+mfzXIjRydwm5lqpfXIQCIYKUexq5cpmSLRWZ3WMo08MsDPEfItY
ZjlFE89GxxAZc7XYn2XgU3klh4yVdsy+Z86geNiM80uclSjIfFSCmloXp1ETrkfbovNE1/YPIWgb
ENciukoFI2u6pxIvRdYe9bZ8o8c3rNpgNF8AfVxTVZrvEGqZWCzKFb5FpkRwJJ1+HzaTf8tbnWGa
65zxbCu3+JP92zIfs32PH3K1nDp6m7FvVJvjz2AJn+T5vqtOP08rECOqKD/uM5SxP8mAEE4jq4y1
WdnYF3scJ/acPq4XzluYDf3d1J5Du1DfU1d/6mA9vTAbqMFWE4SBqTzeJnQLrtypfapjxVgVYaS9
6OGGsPjwRWmt5uD0fcFWirsVol/ot4x3hJkMx4qGHzMsi85PGHOVxpGWTk/La/3/vg//FbwVl49X
tfnnf3P+vShZ2IKw/XT6z6voe100xXv73/OX/etpv3/RP3dvxfVr9tZ8ftJvX8O3/vlfr1/b199O
NjnyqPFWvtXj3Vsj03b5/vyQ8zP/fx/829vyXR7G8u0ff3wvmGzM343uZP7Hz4cOP/7xB/OQP73j
5+//88H5F/jHH4+korz9+NspyoMfRfZvX/j22rT/+EP7O61jy5hTJOGn6FQBf/ytf5sfUZy/Cz4V
kH3mNrPAwUi0XV7UbfiPP4T6d8d00GbiGxTUxDMIk1HR/JDp/p0ZOrmU+C8EEk7L+ON//wK/vUy/
Xra/5TK7FFHeNnz17xM+BHbU3ZphIko0HYt/n6a3vYKEoWzITgbY+zpiqmrYE1SbTt0ScCeOIe2w
9RCFDh0R37/Ncy31GHDnexqf1Q4gv+/5XDj3Sae2W7sNw6uxqR6aCf5iTCzzNsp79ZgGlnpcbum5
Oe5CWmL+ge1VcjOM3XjjCi6szRjdGnXyBL0jX9dNKL44AduTsr6EMGefAFMAEmzplinR6KlocIiI
6UdrH7nZu058yk0+PI9ClBtEys3Jnh0A6nxLB13zF40t/Xcp58ffjNkMAxoEz8Jawn7/ZDftg9IO
rA5ZZCFyjXJfXwFPb8I5W44mqXSYTJI8O0jLuMJmZl4RDJDuXOJ54cHFLkSx+NmY21JdaIPULbgg
o+WR9FiTa3oM8cn+1yGBH4S+3v/4tP72Yf3zqy5+b83xG9gqpRflGBA6x2W+/fsePnbMrs3MPl1Z
i1u3jpzngSh4mijWi6NpX41e7fc9MLW7Jgc5GJeqVxZDe2HQX9wVJhI95vzN3jDzjWhzLu7Evews
G9O9j7zrDsqEWIuxoxxyVYWyHisLfGH1jF8s2cWa/02ZHd3SbotjarLht9z4nunuq4VvatBy4y4c
DDwpebhrHAPTAWLqI5u55m501YcmQBkc5XudoAfQeyoQaYmvPuva/NCa5d0AWnYXZTQaajYdtdeo
9kfMTWvkPi7TinCi5a3UTuL70ldaDnbqKt7Q1GxAEEvul/fwOE93oyF/Rp3R7/IMh9PMEF4tSqYJ
v/lfvLU0VPO/XTSRJ6OgMDXeXi6CYdM1PjXCVG0QjSIZpwN3/QpPEytqOMa3zXzAmjsecOKnXqxn
8S2Wt/i2Hkk0DRgFLc9Y7iq7gcED0DBUgSm/kwFxLR9iuXPmsAWHq/XB7e3vyxnd5vPIL7ZzpV8i
qa+N64p+6nQghs24GIiYCse/rWcK5ugWztG6seqbcsqvlrfm8k799J4tEYOtalgkW1N16gegmms7
n/0Lyi5SZHey5cjHPAkzj+qvW+GinPYGldTaaRX7CffQD5xy9Xvse3iJFajZrlxRclrbJqWHx8Tl
Ou/4jPGcZq8zJNhZhSPWqbwwZdMJV5pelZwfPUKMesmaSmfSMUWHnEDqs9q11XqcYEQxSXNug7zE
wY7Lz9WkjzROdw+TNiGQNmW9Dia7uihR59zGjOSW/kneCeXEg7CE/KBb8Sr5hzqNDpk+IFhPqgdG
+++RjC5B7frfCYi95DKhjpyXrWCMPMI9/DtDLQwg+SBP0ybcglktX8hUXM2ekVMIChEvnRNcTRMb
YcVlwGZaTeXFbjd+K2OJj0hYzzHUuHXeqStJSYbqGMCKicSREBDLPOgNsGi1pE1r4IBdcSF5seDt
XEimuFF6SUxMW58VEshRz+wy3oqnNFHFaRon7T5U7Te1M29Zm1e15kTwGUS6i5ALrBizafsQueqh
La3kUCn0p+0KrIKMms0kJvdLb0OBMTtcGF1ntUetjVHChH6O/iegCdsgNQ+KoTx2qSDsOG4sL8ci
9qiXjeE1MGhWLXLDcuyHQ9+gj+1NNXlEdR2c9Yy8VDxYyaPjvzGgsw6arsXw6ge/P7ZC+3kwVElu
UoHTLKG+RDii7mu7KD9OkXGQNYLyYjNlpNxVSrLuu7q+CRSDFPouHda+QhnTlb15DiLM3IQYu9TT
1wHeGwgnUfNxK1fdGp9W0m2WR+35KbXI820r6U9WqrhKmBo/x0XH7E01EqKhDG2vuMxbutYCV6pm
JhxUIVa+HiZf6izE4sOs/2nS3AuRQSmFva7uGMnRzkX0UZCwbseSvDRZ4vDpghU+N3nTyVicyUXL
GCMOxbemNT0Nnc4hSHFxYE2bTnrEEiLm+V1e+rfxUP/w1WwjRYLXBAPEHWlVJ73v61MWCKz3gIWv
p165k2W1EzUhkICgXE+jabPpk+LcdrX9UFd+/CBKJ7zTyFK9I5E93g81rcLl1AfZcYc+yPSmzq7m
MeC6BGgmnUS7Xw4YyJ/YI7G1n+9ynW7aaoqw1lFV3UsfGbMa4BaPVK3amG3ZX8dzTOdyGCs6oeiW
5dEtTbRCUTPhfzCrh26ojpHSYmzLAjwiRimJt5xvSgKKTzbRG3ZYloeiQvhpQOtkvXkkdEA9VKCG
+SD075ZaDNC/SvBG5PWdWtLRTiXMj8pzFIujH7uoJCYbz9ZEYN+MKgkNVd0WVdashiRyrpaDP1wP
cZXuueC8upm2Js6vejdieSEFJXjxM0VZMb/wfAQSiq2b66zssSigib2G1D1dCy/r1RjKg95t6FPn
D2YlCmDVMpyvp3azStJt1xIzaaIdexC9IIBKmuWJqJ/oDMGbiJp09vmaop2lz+OjkdcNC4yctWPt
+DjJydrEEDW3Rmm/V5P9alYNbxSZxB6iHyBhQyBWSG1RfPMJTZTwcRwvlQE4QJsUxF/BgaZ7/GKV
GM/8lDTn5EbSRzoOiZOSa+RuCmVaEwWsrnJ9UpE7ds1apwHFO2gwvaDyC08tAXPbEaGjYTx6Ea+c
6/h3dXJwguaJy5m9bqRxjAPRb/LBslnp6j1hEPe4Ar6rbryPSUnb02MfgeiW0bZxcMopRSa9xnid
ggROEW2VzMRwrhWM96ZDNuavxhT1WyUmkMQ2zHXDchiXV3kK1RYa76s1avo6hORzAB6meVgkzR00
RYN27zSuinrtpJJ1uiph93fFG8IkgRUHCnTvVF9c0h3wzxI/UAyv6oxjV5Lg1FFqeGmvvYMkw6fK
J2qo00cjgE7nu/Ztzvc6RaNy6bqIt39V/GiHQT3iw5denhjNZgQ3RXe+81yzcq+Cii2Ji3R1514Z
k5quncSINrEyArtQpLYuNSgrxp3dk0VjM+nxtDENN77SI2IojPI6ZY33SM4jYVc1H8m6QdWuWtO2
V4HqIURINF/fB0Ul8KSk7SoYToPZvWYVCHl8TF+QsetMLMzbOGzf+Ax+szoSUW56Q9x2xrhF35B4
PfgET1Wgy/SU7lwuylWmQrM185QsC5Mo2CQe8T3k7dogxiFsp7MMqvgKexeDyNF+ipCrWrluejUX
xHVjdVcyC2i8jaI7F6c4ZXvXGbMyP8clG6anss6rdVOifjB7S1mhe7HAnZ1a4d/b0QSBi8m/M74R
iXRK6m7rW3Dl27B+1wJaz2NVMxskD8+3FS4gprMpfdc8Ti4E8JBRU4eeom+z2XMtb/nDc2nTWtVD
WOCpfg8AGXhaZfeepg+IBAnCIKKuHNYgjJC4tQRPtcSaGX0YrJMu/to2waZyi2mjubD/lfDGj/z4
NOaPQAnGmZuOosnS4xWyUn43hM+9Bnsfvn+2gkCBTOYddVgGqki9y504WhEg8tpKp/Lwoeorlnuj
jI9dtBeQhZDAB5FG+Ar+g1ujeIuqqdwok2ZhjObtQDeR5cfRYIpAMz1SrbCDUJU3pKUPRZC/5gNW
XJm8164x7Sf/wgB6zycs3xMKW0DXsg9CLZ6NoDOREehbogbn9SLBKGa0tGuNa0l83FS5nllKnt4S
4NZ17PLnCDo+i9KS446icBdXDEhH/M3boCuNbUv54cliKLzapmOXNkZ3KPJnxxnBG9msmLk1ghcZ
EsI+JIHePtD8rS/WPlyuVVNmZBs5W6Nrbzo/ecex3HsA1+0VPqeDGEm5a9g6rGxZqd5YVJTPCDpk
wrsMwshG13N+OMDM4A+vHDuEXqtOx74m1IZJXM8g3bg4tXZIQwb4+EDEkKubFq8jWtV4hbj+WJF2
ruMVB9ZUdtuhA449kkOWCZfw4oZp35hUh8GiAdb7ZBhV5deJ3jz+3Q20NZZ7/T5x9XdLmnKfTuVz
SQPdi6l+2POqp0Cd9y5lTSydpPeDRhyglP+oZ9Pa5VKFHaNxWGCO1ZhWR2xmBKC0scOUgdRPVPVj
BnnD3lHxeGgZ2FvL4joQBelTSHLh1Pqerb7HynYyTdAe/DWLCeekIdM1znEgB8X4xYmNZFW5/dYs
ymCv0zne+CjeTerYZGK99hvSMbR+h8wW7GY/4YdxG7HvDB3eU33dlI1YgWADBJlO9akfCc1Wlfu0
tsn+rqnnkSkSI5IMZOAGVbc2Q/p5TVm9+3blMscmtzsfnR8DXtgrrRKHiok1uNb7wIdSSGn6npDE
kxcIo0S8UvMaUVDprGXv7wPTQbVEOC9OyR4DfgUgeGqJ0AjSe9ufxFqzCrHBs/RKSgdDFfzGK3Og
pnXozmVNljHvMIHuWWq1ki6bNr15ijRaEtbsz+tRYgZjEuzSIaUpEdIoJ4nU050djAzQxXb0BqwB
LVkNpCfOAp99bn/jhuV7W2CzQujghXKL8ZCRJ52+XDq4bP2cnm3BnkIJCazpfdaUzKi2gyLH9axo
chlssHdDRFkE36IxJUghvQ398ZI45oU9xIPd4itQeuvRYg2ULaJF0QTHPicIRPbBFz93X7UJrhEO
PQ3CHvi3PQm+X5iIVyjy7UelCL4XBhceDN4ogAtMcbSlvlu5g5/WDn9E4HMsLGwHvaUDVDXpwXGZ
DwuYmwEdGWew05UMdJZZlsEoO/KS3onCuNc1VCyhT1zSlUlcqtQLE3VKTVIeC9qI7o4mwC7u35uo
PApTjrD+VtadgDnsZWruoffnWlBZ8lAY1mqwoy8qHOAxiPMDI5CsC8FKN/FVjb2ib5y1RpamBcuU
Rn2DzHxVYaq1NeJEs0z7GupcTYFzRarardoOxDzazniV9ShSzQqeSQTJRKrRG/tLa4MP7EZnI9xO
/Nit+W7b7E6lbJj9zuxh0jNOdVbzZrPGb3ojPJlIRmdmSB6NUmmsx52xDSkFeRjR5HbS0xG85LjD
9f+lmog9UBpsaHFB8CExZ95EbtleIzKgyTN7x+WaHRdXHn2g+CzXldCf6oYx8kB2UT/kiLnUfm3E
zUvmsOGAJkgwcsJ11CHF3ujlKe4lywVG9iQPuVBn9drwjX05uEQc48ebN/wvttkpR0dOG9sZ6Q1A
MlJSzV87xFCw0Q1Wvoi4JsDQ0ceGwO6iYGEsgveuTe5UoIOTPq2YqpHoZTHuLzR6iGqaj1tEK9fs
Rg0i64Mzpee6ygmLQ7/qjQ5w3L6n8BAsaTK3FDYNXL4MS99XGqFdQ0QsYp7NQBX+LqFknTUA4Jw0
S32HhPKVj2y4aaya1LKapA0XTp4ZQ4h2DHvXVY69Nfck6NL30VnxMYWP6P1PWvRmWKcmsquVcOqj
K9myBj4x7r5glF7KwAv8PDz2RvUFbTxuD8EXh8ySN3JymdGNtFEcrjlq8T2c6sGzKcM8G3U6elMw
09ZJV7u3ukOYqAcO0H/ECn5MbIowV2ZlPbsT2xpbHb5MvsJgGDjKoUTHmtaZSlq3tu4crVjRKwVk
XGVeZBAdEVZ6wM65MzZTALI3oUYPkBKuQU1oazv+unwJHAb4LVDwJ6+BBEoHoKu3E9HfuL/8S9AV
BOLYgLCxiR8Yc+EpVQrMobAoGt6jOESZuMfTnNao7afGElS17HsgfrxLhdAZMSm7sqK9aToPRFOh
aqwE023xtekDz3BaewN5hd4UooT7Vq3VgwM+z1tOi/k+v2IJyw8F8vHbjP42fFX8K04v/kIqb9Mk
/9OQiX4Zoao6dgWySUyNUdOnVqZSd27qB3bEJ3oGOnSls8I4z66iRVo7mkp8l3Z1ciezjaUU4aZs
CNdM4nzcO47Ob6cRsReJCA+t018ptlgrrnZNrI+5ZQ0s7tOm1TyplP7GH1xjS7pSc6wNfvGF0Luc
VmRYfKSqYijw00Q7EQTyUBaKex1OMf1h0g08a6EpS8HIPe9tjc+GV5TV9FCP+nrRwViEz3qtWibH
cOakjI68LabaXimpii+ybMUl4eLjyKxkyFmZXjpkze11OKKGHuassrE2X2pZ8oaKccqhUiHvmNgg
BvRJre9LS3lB3zRcS1m+hJVlnSuzf17GisuA8WPKmI9XCIrF/k9DkZ8jhz83m7V/GzFYePlty2EH
S8NZF5/GgCodUxrzYQ/uoHi3QrZr6KxvTSPZ8AL4yO7O+v2vsKoBudC+RAR0nestAetd2B9LTDVP
Shx9M2DM7f7zj6cvze5fY0qa4ZZwWCFcw7Y13TA+d1yTRDikmuL4DRGsHUTX5avMUK97LDKXsRSo
b40G5eN8uhwKuKxplSvPVa9JdKk1Cg3NgU89S7j5zLDzmkeduingKLVluR4Yen6E/GZuclum1i5T
Oky6czFfj4g+wtSldd3ZN1Sl34O+IZKbftkxFqp6CDODlb7NGFIaShJtK6vfyZlpAlpRWzl5U8BY
Nb8VVkANY6/6TldwHnSWR1eyX7dmHh4CPgW7BhvJE1fAi6hnG86CVbPHkdJWgkNBf56MBzBpJ6bT
Cv4S2a4gHCU3FZAZz+m0rwny4W9xiXQXaIkBL4ufmwX4CSVQdJ8RnUmh2J0ikbvrtJiwObtDRDuh
nzkNpKTi5IvJjOujczOnvPcjYB1LGqr283erBc0aqwc9HafyK7Db4SLE8xhFwZFu7LgrpXBvibEL
KcXdrVtFyjcF2rVV1fLNFNq7ikjk0dH4oE59ewhtI9qWjnYJbLckOL3KGc5gK87+h7DzWHIcybbt
F8EMWkypNYMhM3MCSwkNh0M7vv4tIOq+7FuD24OGEWRWNAXg4py91yZ59hUAWR9CQ1YZO08LGQB0
2uQ4uXWxi4boWchy4EeInuOgVSB/zfjgti6YxH56oJyP4D5G+cUUVblDvY8CI8BQEETxvsPi+7TI
+kcNpIcuAbhSWFgHtENeLa3OTzl2ldVymrlRcSdLI7ibs0/STWV4d2vt86zTNUXkeXHyVHRCl0uJ
DZnewP680/ZyBvE7/LJJFZ8zszxO7MJcf5rAJU713rbZHovhHGRgHRck/XIAYTGsBy25jk2EGaWi
EHeqWlEdis4biRqbAz/mYSTHfLAB45OsHXCzrJ28V3scQGTYaoT+r6mVk8qVmEaf5Vze3NU8HYhE
c2bv9u/W8CdGsZwAMYyKgMHmoG2jKo5hq/tf0jaD6Uv5qCGq8cUw7ZelB1idEmXVF1KHZyVLNp0Q
cpIpxTpAVkQ4sUYoPR4k2Rqxg1j1Rlfwk2FUO0OjfO38dKLOuyrxXEv3Udqp+onT5KGlw/RVU93G
nimQRdPqz7XNUJLYTr9tKrZHUQKNbpd6erOjhuc9KnKC3Uw+sCV5Dxd52rVySkowWvtEOld2tSER
G6vezTdGZD4740Rzcf7tEBX/cpO3CcopDQaeIIT7VxpkrFC75uZXBItRYrpSo9UvSxMsKFE0dF5o
byyj0M5hTIIysCq1EZ5Xbduuzr+ncIyoT8tXfUyRw81Rzpquv40tpG0fsM13wXY2gpX0478MhvNs
+b/HQg/XJjJVEEE0PMx/jdXIs5SrvKFet0bYX1Q6CKKITEYeFHz2eM9wo99D03Teov4Z57f2Lv3q
o0oEveDHAmn4RDnYxLHZZL3t07SCNKFN+U/lRS9ZK5w3Pw+JGfKyYzj68VaKYbx6aIP+7w9i/LuN
5hm0zrmKHQDwJq3yf7XRiJCrKYHrWKHba1SF1kmmqPNaHXPR0ILi47elx2fVN80EBzpETjP3arPT
NElnPfVw4vLYPcRl8F+kwMa/m8eYaC0yfej5gxJ1XOdfbyxzqzSAsUr3I0u6QyfEuaQ98+F4NUEG
uhKnaAyR0bpFd0LCvv9s0EJCXTu9TuE0s93qvxg/jfn/8j9/dN4SPg2d0h8/O1Pgv5ZQobRcL84G
h65izkJyxhb3KCa2JbC73JuGV31ofgI3wq1JcrFvWFdLT6z1lA/+f3krtqn/uzXt2QZW48B2aT25
Ho5U3ux/NNf7MIwjNUp2LlqxzvR6vPX8DkMndu1yB9VTf6ojfCO93pxVDaE5MnJ3F+Sx/fBzBifC
izcERAO+TvRwC1OmuYIjOCy2ZROK5dG0jW9OO+QbU3nx1hFOc19etAiFbxhbsjLSGdMs69zM5Elv
YoO+nOaa8e5jvl6JUEQ7lqLGXZ9Qsdth5e96y/0wZyCc1FS8xlSdrKx5hJS9hJNYiuzQIIFY+VlE
F8/X+72ex1ya5PNuGw+C+PxvKV4NVABKf9sMRPvWMIy3dgHRYPbWQsdk6BysYj/lQbETjlZuU6eb
e9aF2lbSjjdS0YP5XCtgh/Cvf7EKBeLCdV6ID8eRD6fQHmZaMA+0Id/rp1kzMv0Xl73evHSRVCpo
tm1FDXxqtD22WImZoaiYJW/Kz+OD3iTAUCaah62A4mi1Fy018MW73bNtY7xTShivrDbytVTFGaCB
Ty5AFW5i3dd3TgjtpwjJsgwHR201HZtASP2JQiizzGQAy13CQRLHPrR5bd8x9JZdVL8ZwihWVPAg
UaAiP1TY4ijTteWr52gEb8fxvaZ1CARw3glMvhXviBj2nuIg2PiwJM91bFv7nq1xSSJZXqewT0zD
f0K4k5xQFnDNscNbZ6Di+1XT0vnAxE2AQsSipI3KS+NX5cWqQUIvj+JLq8WXyWIpsJpCuHXwsaNL
6FbTdRTIQUgFo1neOUduH/GMoLt83i3HyY7Ec5AxaQ4pehtAhMPBi8diXwXtN1Ul1d3ulQYC2rFP
jJGk15WxPJnSOqK6dtxpvDYW0hcoJUTXoyOgkpiYCGMyNMchKVV+UPpHS/kxez0736M+a1d+4kRb
kBz9vgYI91a3E7EjlSz26B0W+/CQds9VlE/PrhQ17fKAfk5iXD5vuvmRZiM4l7o4LE8ZWkvMvDe8
j0H6ZaqEvSMMg5n1/+uqgxaBG0lMOWkONOEdqZdoL0IzQMoN+iyJJ2snlNM+yfkwFASJLmvSMETx
Gw3ZcB1hSz/y3HlP5IuTqYh6h6QZFySVuUJ/r26T8saNW5jZOquCs5SZweKNg9JsayNcmWEjsPXn
5dDZcCkADzwtZ7pDySGU1I9j1jxc3ze0B+FtecTM4R5FqL/4jXtH8xq8ZmmVbMY5vXlyXDR3oFmS
+kU1FJ16b2a16oVGEJZEZ1y6JE2gF7ySv2avTU8YP1z1TRGSgNcCmkr2RAxs+9xYgGLs0Z7uftNh
5chrfKpXWtzN2ekF5M227VnkFHnJV4g6lF4x2BsUzp861ULNdH2KrBtbtuAw0zSakzlIYA0mZ3xy
sD2y3me+m6Bho/L85kWTOiWOp05UsSkzLOc6Nz+oq+7X4h8B/oupxMqcay2sYZXbvXNjfh13uKbG
vevV7rax9acoqdVp2Wz02q5ZNpyOJPS91/P2WTkUF+v8QQQu1qt5M4pF7ls057hBpp/w4psK9MFA
Z9lMnN1g052a/7t6tIvHSMbbHGiMVzwHb+DQR5tPM7JsYPJn+abOlEHcnd5ec1puduMZr33t5C+y
/K2cgoFp7q234686TFRMQa3ZdU2j/QxLKq+qD+4V0QQ3woDlLhxZaC2ZBnUyKoLMbBSiHX1Wbnk0
0sjZ5dMSXoB1vrprPleuev77rIZt7loxFEtI1TS83ZKIrBTeY1lhPLKzJgccH1fwwPTiYAmQNHU4
fA345b8EFkD4UXe+dfVL7GbdS+YUyYYt7/isqzHZJkbb7UJdpds6m7A9LL6GphVbsyy0fWkPa3K0
MBhM3ej/k9bnkgr4ed+FI1heqxppeM0eB9H75pbuHmwGMKTGqqUUdUIRcCmkxzQlfYRVoSDKfS59
2INiieFr9GfnEIEaVqzYGw5f5Ki6b+VEgtlfJfF/CIsJ+2WU6dmVRKV5TXF6o7jHSe1QTFZzp4ec
xDHJzAtRC2FoRodRS58K7u+LmA+kBj5J0wehUrc0PZnJXyvcaneXYB22kfT9C0JxU8QsNKX/DKO3
Hnvff1Ka+yeA/XwBNzJcUCF129wydRA0nC4vNGH76iPkOhCSCPOwj43s4peE0c/U/HZCxREXLHGc
ZVFPTTLea/4EIcjmIqji7g2IYLOuDKu5f85/CBdBRP7Hh5IZVCQMJ93ehY9zHRl01Gp5aHbvVPG2
+ZRaFz0H2JSI4JffR9bxs0wEopjx2NXeIrJof8wP9MzK72HoiE3ph6s6cru3tp7BGk617zTglfPy
e6AKjumA1ttaG1xWZmUEDaEm6WytVwKGEf4DX9dp+KRpXd3Fn9r+FQ+D/Npi2zqkNTdPPwUUgSkr
bfXAvPZlML16YABpXKRVtrNlPl1rF7KK3prRtumkfVJ6Ta18XnjFXQodK23o1njZIenC/MMMaUln
yvHPhd35z7ZQb6EpN50my5PLXY7p/O9D8KxQ8nXvi1Z5plxFQWech8J2TlEYlozUTdMdnGU0a/Rg
xiVgy4k0p97DqfNXIHKKJzRbxVOjgYi2q+8yLYx3RAITaTjM6CMgKK15coygPfYZLJ3csRl/DGEO
DN0z1LNsSQPQe8RS+W3ubrnxrrHpBxszeyqZfYAZmkHyUJNkm7sKR7fujAUxC3M6WVXHL1RR0pUV
Y6N3l6U4C3njXGiz+ZFUeLPRV34VDaclAT4eRpMxEaLDX9DNQrtZDkQGh/6HwuNAlLZPk01nKF9O
c7elPJ7ZfryZckNbZahG98SZg2DMMX6muVOeIiP73c/WUns2lC6PhOnhV03y96w3jYvhUfC0g3a3
LOYaZWXPLmdNMN6V0hlhXVKYZNOFx6pBt7CcJgCXH4Ex9Ycq8VdGnhdfpKH/ScbE3X1eHjRLKAk7
+QgbLUeaY/g3twZnRBRpeJYZ9MyJhbqRgP2rK7owoMyuYaKl2z4S6lubgxmTgcHydvB32ZzsIIjT
2FhFnH2eDvZQHxLTplo+RdWLEv2PYKz9DwKz6NHkUBDnQzYfVNJ/dDVWObJh06cgjH7L2FJfIiZQ
ruLO3C+BL16ibqmemKjY+Fd5Vf8Q5jVORXKVRrYtCExiii2z9Bu7Bmr8IRMXtVr7GHiDs9PJa3qL
VPsWT/QrLZi0J0AV8p7K4Sicgn5+UWTvDam2ttkFj9autcNk9hOkiTh5DatZwhC4lxqZ7S0ygvga
ZfFD5nl1rFW9LezUuFbEL4HscvTrcgqun0DtXH43kdXey6QrKb6B63IseqXL6fKC1jyIvdDqrfJh
BA8uYPvZJgEFozEK88c0jr/rRlzK2QdQi+TdZ+v0nBbkCrNAs1aoclKKHlGUrmDfy61sXOtORFh9
oNIpVpAhIW7HjcU7J/1SZoOF2i4a37SbKN1yxyqOimFNvab04lUzCfPEjfq5f2JV0Gx1WxnrUMvE
TUAE2IceVPiwEf0xGgS42CgarqKr2r2I9OHKuqoFJTJ6u8wYf07cZVeWxdM6a836u8DXaHBHvfVJ
btBGN+nJ5ewMKPG8xpVWbAryUw5LNJ5duODRSp3TeXG2vOqQcnWgpqftOs/XtyiL+3llTwXICY13
LXF/lSi5buDezXf0GRuABONLLcbuUGd0Mv5yyQaEcMDjs9NfXpk3Zpb8hJhhUfqfhz6iQSgW866o
1b9HbqCfXEV6SY+UdhXkpLYvB29+JNKiJH56fpjozr///vI3ZND8xoU07GXrl7cuGsWtwsG1GYVd
MgumxREQ5Z7adXgOZziFoqfWkIZ3L7zMfyIBc7eoxQCt0Pppo62fePUjnA8YbEvgFJSICyGfYWnT
+W3iH6FwMOV21lZ5U77TWw/cZoGFZTkspywdh3WLc4ayAOlPtZk/KExrR9vFbpe2lXY2yG/bOobs
90syQyaYSOxCbD0tKK4sy8Qttd1hnVpBsS0nTIJx2hGI4dvRdgH4Zp575N5Rb05R4fLKu41gEqbH
XMCFzqDCEoq8ArTQfjiJto0KTOOj7eskhsMCwPv4lukyONNQfaBmiS8L8pe7AL/cwLVvGOpWwwW5
YcNQN7toaZXL4Gn+X5m7T25mjScxMzg6o3m3k0C7+wJCSh0V30MUu2iq3F+2nf4hXC1+y5Cq7VoJ
dNrqd4Q4j29e/2TbSfVRelF9i/vkla92i+vb+101bBdi9IiTb95dJ9N3YaVFR8+RgOIzvYGbOQSv
TpcP2yLPkOmVWfBqEUR0UMYIzcob6d3W9NplxYYpotGXzemX/qymGczqi011fd/Opu68aaytl8X+
NhjK8nWC7XZWA530hWhhwU5ZRaWKoA+gGYMGQRrcwAbC8OO3VnN+VnH9EecZm6JAETUdDIAp80K+
RARmPzMhZHv0GPre9/3km0SX2Afq2/K0P1lQdgJMlqHTv1lZ9GUYB+1OP9N++6y0GtSZjmgq7CMU
yueyCXB+aPvFnC9SZmpoME8eguQTja6aldwMAHOT8NmNA/E+DknPXAvt1EzK+Cu3BYmTkycYz9tg
5Qpa6fUwZpccmSEtvKz5Hqvh4A9Sf9dbSgXmTIePqupP5Gj6XXR8A8sjPJHRbgp1/c5mm+cqnV14
1ojZGsbIKqPse6MFVGZz7xdqAITWgTRpjGKwTQXYbEvEdysdEWV68HJd1az7oGOB2eTdKev4Yz6g
VMRNMjo4jsaI18oHlA3xTM4A5BzTGw6dY6T7rKbavoR0t8amg+N7maMrIcBUcIpqKrFG3FNqyHfp
2J5GlL/vGcDJVTtOPfFyY/xuerRXE8v1L8ur9Fx+DMIhvAoRgT/7AFGA6BfAFRXNaAQlGYlpu4AI
xn3Gn6aqkBjbReSuqWd0JcmLmgq1SV1RHIt9Pv/MJcyNfQzUYe8PGV9y2YZbVal0r3ynOxCGZb6N
VOsMtnw/qNTTZMAyd9d1dR3xAOwQmE9HIQb3FFUs2oRv7kqoFXtzsqtr5Y32dmQqJOI89iGlaF9S
gjNu/nw95PP18JcRNybDaizaLShKdoJzsZ5oAe2pHS+lSuCpTFoz0iDiv3GD4vB3dbcs8UqzOn92
EJoMVblMSZkgAgIsttkB8WgjMz0nfQ8JO9TcixTZqweVg/JfAOTFRgixykthrmuyXQ5ybL8Dyqhf
A9JSDjZj2p5d/iFGknHvAqI7qWRVv6HGjSluNg3ns1mArberptyNIqb1rqU5WAeIRhg6Erv43iD2
3QQB3I2pqIJbVvn8MkFWfPwzYev+Fb29dndVyeZeSvb7Sea+wOULX6LAAKI7WNcu0nrCxGxSefwL
jqzxQyvr4kLIWQVZtdbfjdzYtEb3vjR8GnAdG7dE0GIVxouK2+eucfxXL+0vSeHl7yCaGAEa4zmW
3cMBBoPXfWxJLCaOGKPea+91az/oxblnf4tlo8aaIVotxDVn5ufIDss9EZ/O1cDcSmCN3j5XUrTP
OoECoh72A0ICSamIOpc0XluQFMR6lNVuObVIINiQPGdvfog5GioAvUQT2XKR6Aux9mvhc61OwdYy
TXkd5UxycTJWxDktZn4T0nXrDp9wSSXMoV26o2FQfe2z7Cfk1k/EWKpgaDqRZa50nDL+hABp6WsV
ufWr8Hvyd9UEcAOEwHFK6texu6UV4m5YRTeKuM0xGnUiVJ1bvDw7ERifVe4bBYEU7xqBF1EAC4ZG
TvU+B3dpOeOGW3XJNpuJlJZqnA/c0vOi1e83kT/uoyadLrInx7QzM2OT20ALYOmGDpKVns7qBFfM
mknWfelpu9St0WP1fFpjwKORmrAtIxtFfXaNMEw8LwfuAn3DyCl2Yaf65+CGaDp8MlJ3u0wJvVuV
j6bW6cbaQJ5tZnI1srtYVR5/fZDNz5rm466pXaJEDW98H43+2PT+9F0HtP5pqWdliLSDdc9yQLhC
KrTq3O1yClz4NDbElHagn7eKLdjLOJrRU5Gbu87xuhfDKdaOp1VfGx0pVziXMYWeEpFMxXoOOJ5q
JP5KxsFmSTRO3AJ6wtJpdIY+u2p1Bh6CFfpxQWRHQ5mfPt8WokmbW1xYiGzqZB3bUw07xURGXYNw
6qORvjc7Ngj8y51dqCK7EAI86QOS4ElgsSVwAm1HR6zC8tDWsuyaGzgKw4HhViZotqIEuu0020sY
amGIAmayjw+Duh4Au6mmnmLW2radU9p0p+nIRsmO3cx+Ww6kCmhbhze//vtc6wbqmlfxrtYpoVJc
pwnQV0janGS0N2ah6p3DvLphQG9Z2KTyXIxmvaFS/qNqrfiydOR7u6lOdB0QKMx6EoBQwyYeY7kX
PnrPebdkpRYyvSSVG8uKy0sdBGwJ5p3+aNXGpbLjP/RBQlYVZPYwlIWvdqOBRs0U0oXl806mj8kg
jsRmOW0JT4SJbIQrNw7rndUN/bbyOuM1q6v6hDyRcV315aMaAMsIglfW3sxeZle9JV7K/VKBL9q1
cxusJKV19ZeWNMx73eXQmP1TYSAtmxr9Z97a4W89/Tkk43PDDHUCqL2pGJTJWGYFs8qpyntQ/kNj
LAIgvIr5eRTJQded+NEk3Qasg/Pi45l6aRu/JNIN1xuybRZkmo6i0EU0SjF1ORSR/dCb2faYq7es
4S1/ljfdzE6elkVm53xxci9/ap26vQ/oj5j9orM/L/A9Fwz+5/k/D8lwXGWucq6RD4pkUvqtE0hJ
MtUEp6QjGjLpyI5aj5GWbDq2ZBhlZr+WbPYGbtFT07DrW7a4Uuk0imd4CM2ul7hWATf2pRPQiWMs
JT1eHPsP7Qfk2GUXX8ZOJhA1wx9+WbMj7Rq1rT3DXmUHmvTmbxn4L56mT2+tTXKu3v1efj4M8fqz
j0DfnSuu83X9CCpG2XhjjSli4kpzz17QtD+MoClXTZTmH3lO8kKmPDh/iBc2KXqRpeuQ0X1/Mgvz
3Dem9ZYhvl5jbMMv67c9QnYifcKCfVXji/NS+0UwQCMGcO8aFn94aUpkXk6G330KEGXjpbfPYRLJ
lzZgfzknbOrEwVyKPvow+BzvLNdp6tr5YzkjYXQcBWGvod6doyR+5H7+M/aD9FeY6xdTZdpHAmNh
a6NUw17hyFvdYWhokleZTv3rIO0fiTeqHbANGpOics6TjKe9b7ThrQyhD9vK6Z/LvHLWRGH271Dh
0UIQfbaOcivfIg2XZ89rN8s6cJnPaudNQsh7M3Qd4n4wrxoS683ur5X/QFCifiHgGhnapfmCjYhK
vBzKfWOX+7pNg4udt/TBvGBWXKA3XvfTgD1lfnJ5OTIc/wJvulvZU4sYJpz+IZMsjwSyUM/vCMST
jpb/wkewBEsMJhM2O4r5WM75Esuz7hD7u6np3rOZKF7a8OzVyKSCkgiF5Xy6vKB0U46EDEt5baQT
nISfb5dX//6TbKCZW4/a22CH4ZOqdWKfSpwJZGNqT8tzvjV2V37GfTU/5epEYqd6BGupmrrLMDu8
lkdF+5XuT4s2IqBRIHy/uzS5bu40VaEJRZmIXhgjQEQz/i03yhRWPWX4atR+0V9BMk5ODMw7SI6l
48ZnLTCLy9+DRbgWPirv11JwjEC+bjXXQMg6nJWwTGgyrrV2lNtlH/CaOsIyUGm3vhfultHEEU12
qQVGK33sjn2TNOs84iKJ4/TXklxXNqlFgMEQbWxdm7k4Xb1f5qGuc7LLkJuYO7orftx861pd/EKN
7FgOWXGpJViJmIDtPe7uARU+o0KAMrX5ABziH6Cut3ZhkiOTyq+jZj+JsZz4EB+MKafIw3K25A4D
QcoOcBl74mi675Fw2kMmQvPodf1xIOSLqApBqHCmdds4oEWhK+J1rKatv/pR/sHS3t1M7uzj1qbq
4XfuZpgta/k4YOYdUlJix/Q6GEENrF5wL0gjuqbMvU+OxneeD1Z4tFCtbRfF5cTuZ2W5dDD+qf2y
h992Fn0+BMMelaNxQoIrm3MatPq2CwdCH5psBRB9uBsqtMlrBZm3zJ1LAdwcfCyelvip9Vpwrlz/
3KU02KigOme6yz/yRqrdclahW8OhaMu7kXwPE+ImVBYE60ZPT/rcA69VWG1xFtM27GgKEDskfmiC
jygH8Zvq9h8SeuUbY2OKJC8ezpT/O1hGWxmVNMuxQOX2AFJmcinyogZg9TPPo6qN6QfHPytFDnx9
9BaCcqMLIAltQn1ruBE46bwsU9OACriDhfM1cspu02M5vNQamw9DATNxliSHAbbs0uzu8j45Cwt4
T+2+typBLz/VAUJE80w2AnHjgaAHTnXszMhGdb3I0BiY4rrUTULBBK0KCthL1O3yXOr8ZJ4c17pT
xLcGXcp6UL371pAqnGHQ2Nb82V2UOs7rXG0+ojdVKMs5TcDCXZ2UNZ/V7FSL6GE90Plny4ZYnoqn
/TwQyXqfX/W9PDpbDWsUeu/Gi/D6Q9AGyZcA1zZJHUiqaUGYpyTEDuFAJshcL3sLBnjitiyqI81J
94HgbFqB+gvf3cg+aHZurPN+8AFF+Vq2tfz+PvSasx066+MvtHV51PtWitPGzICCB+9IN6ZH47nZ
k3QIOtFQCH7VyrjcljkAIwpH19IIwTRmhvc1CO1gPeiaeW77IHnT2+JohKFxWmQOVorMjoqNqQ5M
axZLt1Q99bH2RLdHezdr9RXwY/hWhyntiIjgORdrd+By8+RA3j43ekmAhf7vgnqpRWplQrBolr41
C8O3b7ThWLrjQyU3v9aRO1C2hjkRsaCYm3/Lo96V3zqfxtVSrps8I7q5+nl0tdsYSrD1LnHlUzwB
Fk+cS5WNRwyF9WZRl8Y9SRmeUT5aQzeOC2hrgbGqqXzrZoIVMoFvKO6iVR0a016ZqXdNPRCaiTGR
uVWWzc4cdez2djoa66gmr77IIvDJ9cRNwHgZaVKg3I8meUlK/ezLEJUJuPXxUKcQtcoKBCgQl7Oo
WljAfREClophEYIBXV4DfJhdKhi6QHKsjv1QODEi6CikELWc/Ab2cut38T7XkM8zcb76RuiTSz9X
/RPfmtYgMuZemdea6FKLaKv5/Zc0NhgR/R8kmj9jcNWPaLmOKBnBFzRK7gsz+m0lii2ZDMaVUyl1
02WLHCHNKlIogU0eF+WqQtjca0V8CsrsZAyC1WitGTDMdPgRy+7U86dh/3mpfAYRlh1y2WW7o/Kx
2VkTnNE2rby1TW+INqnJHdrROMckuVu05xHMhOf5zEp0OqrL5+qoXzzIV300o27cHVJsPvdJFOHH
/bKvHdCdbmtTjzfx3JW3qOtdQlC7G3tU+ToMWZ/QkE8ucdA5LLrom4TVqyZU+ZEReYHIISmYHipr
S1IaHP8ufc0HLmunGXZRa1jnpanuR5RhoiKZjlWVvZZ5/U1Fvn038pQSSKWLJ412IVvHpjnghivO
buXipKqth1aa8ZfG1djas1uYcpqKs3ltkWGFdZCsq7bFaRnLH5VJ+dRmJ/hK/+glJzn1CPG/2ltk
ZNHZr4pPjLaeo5pebsj2UA2qflTTpN95Hxvs3t2XIRmeP1+eQpcrxcd7XHnaypo8UrrT6RPl1nra
Ox6xcB/jsrGj8ug2JvFkbxZKnSP46XwvDZfRb/amo6aVK1Bo01bz2uB9GPtXifbTb01cWkbzJPSL
PQt4LLEMpJMG2WzgwkeWEHzux93BifeSb2IzgXfYpJkeHYySnLd4zqZMMmetiYkkFBsTzNDTZhrS
uX+Af6w3kWH5iJ1u1DHe9bwpnipfe/LLQZ0o6iAWGSr51bTRoy2HWHTetjVmAhzuf0VZ7FP0gCbL
XgWsfVbxbEpQ0jGOnus0z0NAhyikN3mAKUD9ovaFcbW1PTOAuDWueXQoAB4/Na7ZqnYisdfCzsbe
rJ+W7oOj9/WD9moWBdzKc1ujL/oR3oav9hnCjG3SSrmpcSDiOUQRZCXxdohCd+fTUP8sxZDpbR7j
2rst/MTQU/m2ivvN503UR4c0JadhCUyJBRXZSvPdXeaY6kWPwSrUk3VqcwTTSytCx8WWiIiPP1C8
1ArnY9Bg/8Y5SpQe1TKxqhn4A5B+IXLTXcs1/5ktjHK2OTdO5WwiySrCAcF+WQ6xrn+DDMbGq3XZ
46VT1h4TC+ldEuIfEgNK154mvirQjC/ySUjlCstGzdBnsEGRnS5ujqp2dN9y7rbCvgeB/sTc6T6W
WytsbGbGcrg34cZz9PgZ7u+8M5svyN8+Icy/YNrNf4zEHNglE949UPmf11ika+mqsPClMXta624u
SURmkR+aHJuRZLhetbhfzhPxEIekDpotTCisJOzJjo7uNQ8tRr2ynBpAt1dLNMMS0pC0xSOcAX9N
PbjvaAOOFOOpAku1WQg6DfuQ7ZK6Qf3KBPTBd1PVfKas6PZ8NU0d3D0SXs6fqsTc7Z87GQT/ccoP
oO2XvzUUIqdIxFp3yG0sBb2bnqda/lmuUIH0iq7GQGmsTCtsptGwo1cBU1U8ZD1T2gerDY+p0rf5
rNXBvAsb19bILkyemQCQcTMO07G2KPT5YA98c0DAP8bBk1Y1PynK7IcIXYsXxN45rbofphs2u8/V
WsRtnOfQqxB1i0va59EzzdWdJq1frYNxMrWt/xGuZWRbdwkNzZKM8p2eE5XOu06Tc0IChqAWnM/y
aSh2+OrTFWHyrxVB4hfpIhkc3ZIElNDoPnoQebQcs9e4KfMXaD7rrET9EFPm+5ROpVkXnT/vjGI2
G3UDsB/LB4QfzzP1PwtUQb1Bkpd4tAasHgsTujZiXHHVmFKrz1+GsI1/aNFsOuqt2Snr96fEcqBx
TOa7B3qZSlRAtIFnEbA3axr+HhY5w3JaDvabVgfF3ogksI2kmtkQfvTaAf7aJ7Jnxrc7dxebTLPe
HCyxQHwmU6yaBqtEMtN88D0H29pnxEgsKiNuXpo3VUPyGNAgtlQYDmknkl1v6hci7sQtiAtnXSYp
QdtlBaRWq6sI2OXoofus5MZNQCiv3LmpzFhxrrJQ7JsqB8suX+tQiJ0QY06zJXkxPKH9tuDqNOy0
V0ZpI6xAaEUtf1ZgaCGZNnQgU0QENvY+rY982AcWd01FUEPc4duqDKaNCihMNDTBAVZbuTdzW3vr
++CRtrbBPqEUbPDjAPNlE8nzBFpmzzbi3vUS2Xdvx4QwKcyaTtyLPZlF9qsMv1ZNr/+OXO3XyI9+
A2lZsnJt5LrEOfS2PMI1VVPNQHB9dEwJKnsO1umgD6vaVo98TtLxWoYIMkWfuFRBLc5N2mh0v9QV
+N52bjvHZvFA5KCOnzoyicqCOz46Q4tyVkKa6tuUITHVRy3AJth5t84tHaqAa7PxPeaDWD+CddI2
oDu/xn2HIyf05Rffq/3L/yPsvJbcRrYs+kWIAJAJ90rvqoosq9ILQq7hPZAwXz8LYM/0bfXE7YdG
kJRaUpFgZp5z9l7bwVlb2yNQCLsstjHnkd3SdJLO5Bx6HaCaHfCFlBaNFwTs5dWb9wafusEB4YJj
ywAzOqu0ApLlAyJSt4tmSyt4fXkUCNJveoan5ApOX5XdDQ+Vm0Z7P0wA+cThq8hU/eKX6M3GxmAt
11LnVPvS3I+pAMyWM6jQ/MK4FVls3BITchWLnfBbc99AVlg37BbHyMNHtSxA0eB862q73jINsZ8z
Tz44U/FDj1jIY82sEPyCWc9zRN+JdPxD28mXdoq1cxoqYmZc/kA99YovmPZ+FJJxd9C66zBxwucI
b+6eAf3ZRFVIJlNdUeFFVzO1FK6l9Gc9WeJR2fKbHjfWYaCMRQSYjjuNczEgrST7kSh3Jm8mX3y/
Q3Iz1AUOIEL1GosQ4qUx0FrTt073CR1143GTDAPYtiokBjTBGbosvqPr/LTyuL4atNaUVLhftCQm
DVVziCsesjMWc0mqNB/wmg4po3AEIJtJeNbBxsX1Qgd6lySoqsyi8C+9lbZX8mK1te649naJgtci
LG5Z+AWHKaanvgRAS6+cBZ4iqn/R8l8Lfjcz5n+ak9Gn7RxaykLbu1rwEhAR85qmOl/M2bd5X/rs
znxbWuJVGrtr6aOoWFriGLvWoGL2hk5AURe17rudkDQ1xwjbARJLxG3aUevEDw1bNRNgXV7twK03
Zi/rM4eo8FXyRkS+edUDEMxZGr2XWTx8Tm1N/kQSTy/STZutGqOdr7qToywJtk58tVCm0IRuw0dW
zPCx842WAtYu9rleRGtk/B0q7ky9hgkCB1hqX4YO0ZfOZrfRvemRfeKZAG5aCQA0blngog52HLXv
hBW9pOBqqBweTDMa16OXMlTKtc9FVn/vE4xlqeNzV0iDuyzbuePwSEMx26UJLJeoc7ETxE1nPU5D
tR681rnaEhRzOoJMqzKc/Rnq/we8bPKW1tPP5bMo/u/1nlEdPuyICUCATzAO4uwHNdY5ivvqQxn9
Rdj+N9nm8jH1XfGom5hZdaOpqMoQMea2osPH3bHh1NkDWwpsRXsXvYo/fQhmhREa3S8xjsB1nGHN
lTYOhSHyWB1C80MLDYazUW2HFzBOc2SPNTGMV0VPxm0b70vT9B8zdGfEa6K+KbPHaojabU/y/Hqc
NwuR0SpFl+3tiA02j4Myv4WpVqzNiq8nysD8i2dsJkCEH4ZF4I6DMHzVW23+HnjEomW0r3Du5MUz
MUnwMVJzOKkiRzlWAmiO/ewW+019HZuqujhd1mw0hLgbrUrdbeIN1klQeK9JtbDe4eJE+9qRzrb0
GvQNtv1hVG59oVnSXAazTHdM57HXeb8W54qY7SvZ0EQrbh//DC3Bx1m+t8uIoCZLjNcqFu9oYMub
noLANk3vh4UX9uAH6A6XPshfbRGso7tSJ9TNKulPDmKfGpVBP5KGEVki6glGxjzHSFGqz/EnHtb5
mEZXo7vg5tPBOQCjoFoDErfOimw6LC35IEZ0G6v3IqAcACtrXNKilsfRH/q1WxCxW0xYE5u5s2mG
drc23QLXTpRetdAJP6HgkTYd4QNs/nyQ5FvdSIL3WGu7pxDrOUZ0wjw9RG/4/VYGDaRbPLafRIzQ
BfGQbAZ+7F7up3LUrjPE1ClWUSUFlEKr39mMMXZDWKQvDadUTwSP5Ww3hp5ZXupp4qQ6PzXaoThM
TLc3zhG2XpUX7wu/evBNBJF43bo9PMj6lTk+w89MFr+E9jyy2a/vfpz7WiQj1rlY+PpFpVm2KadY
fxV+8eqQDW0jLfnquCGHuoQuTVUhmlBJ+bK8NUjgtgjyjqydzU3Rk7sImb4zvRNvk5j5IKrjhtPI
IzDSttuzWKF5htv62vDpbB3NdndgLIFKTIV2ifAJS49QjMUyQUnik3EHgyIREdriOFe0r3KLFHHr
SBz2QLimbr2ALXeYP+uIpBtIXi3mhWuRw+nv6Q7rzPOPYxaNV471zqZVFtEUfQvojP1uT0wQk34b
iEzdd+PtPjrzgUFsgqIeHtqU5heqB+LUxtDece4eSaZHxwej7M+nZJB3b6Q6zhYII0U5F0/MH8I5
EigO8mTLfAyvUIYOAg8bfQ1s0RfXltl5aXoEZUAdyS+ss0XXi7SpWrtRxGF07vQitiJkBKPdORZQ
WDA9gtsBbN7QDnzsF/eTbvb83H4d7nzTQY2TMgBrAkcHyB9/FW74YKlR/GTTfZgDwaRTiMti0CdD
dNfXk/soajyHeT5C6jGyw+gwvPc65AuEElGkWqyOXXCE9zxX1QHKI1fYFn9hcZJ9GN90/DcI7HW1
zTOJ8Inh0/v9UYx8aVneDbNOGGYXiCfT2n5OOPBDTqfcXv4daR8YG3pck4r47Cqjt87M1mrCnqvX
otC3PVpVXLL2tGG1i36WkwJtUan+RPAtJ3Aa4wdfFV/MwnO3Wctgd+lSc4Lc3N+fzpXNftl5jBgu
f8xuciIEYlcbVfM+IQQ9uvVA8Blww3VEoCFJwtWWyDL/V12Zz6XuvAblWL1KL/2JATn5hiXqZz9U
kHCM/lOzsxO7m/wg1rDaMWpkJj+E8Tp04g24n/SmRGi9+KOHSYdolX1e2BbIQZ2AzQG4ZjKkTwo1
IIgHXL8Ge9YO+uwfve4zPAlrSaqDBzAuzq7mMCHkp8K+d830IO+42SMJKslXpD1lVEDd852y4HbX
UhAeFdpT+k45zTuX5/VTVxn1wYxnsBcMUY2DN8HdhAIHeGBXi6lteS1Qv5yi2xqN5bzrVSp3TPre
AyxnOPIq8eGZGJ11U4svRpdSVlZJhgw0ApgVIdvbWPNQyNbd8XBfW+ycG0+hxnl2qb/3IGPOQeEO
q3mz/tH3n34XcLAbJ3NTralQJng7JU2fzFR0ao3EfBkcuvdJilc/aWnCR1Apd5aHx0DH1gIUmFb1
knMK3/LJRatyVmUTbvWiN7+q2Fl1HYHJVMMo7fMQN68NtGzwhTqIZZvATiaKQDyPWaGvha+SY1C/
LCHWfgAkL2FGvcGC5OzrIKaqj8bkIl1+ViN3upuse2ZIsnyY0lwj+KjHvWS46Xi6P/QZFm9p17Vr
ND6yjuqfqNHw2Ff5vg1TCeiEWe28Zurm2GEbeXS6Un+sGOXv+zQ3Lvc3EKyDd3FihJcFOuG7M8jC
jl7bQm7L+VLPyTQ90DRdHDw6McffBPiJqefbu86RvNLHTEuQzXvmuP1rltQy8TAsi0nObHnKuqF9
HjikIvZncNc1z5mIqZxKlxgVWNHn+7/MQ3zszxKkxXzThFMOJ0tXG3dpXqcEj3e6Lg99mDqkIA3i
IsmAPCTMMu+PlkIItwvxiE3Z3EI3NM4mh0vXM7vV3dni5Ui0wnCc25bkHs76HF+HiRgEoBtjI0Nt
USlauTaIyCn0g4/In7IVFZP13UfI57Gbvqmy/wLDtUGhEzjbv9Yd5ZvNphqc75OFVURZnfUsijQl
HKhgr5PiMYp1gtptJkiFwLRgIBNqcGG0a28qn0UmoLEaMw+JPBnAC574iSG+PWVB0m7irIn2ZE+j
4cFydUnHAARPqTWEShn+mj9ce2ywBnO2psqnuXDWCoJD5wd5Y2EZS9oze1K+vPL3X9LAoi6/Z/nN
tL8Y+6JEKwxYIPGU29eADHHk4IhskXE2LA9wVkShDRe8LUizaEJ9ckth+4X8+eS5sfNET6xkpuFo
nyMy5PL2F3Xlr4CH2Nm6xZOr9domJpzxyZo1USj1m4sw3PwNNWC4Ys4XPuCV8s9tXnz1qZfPyyWO
TJDq6IFGn8VWkZewNypfHnHC0ItsObnXSBbeEgduYWuz1mtQ2B+Wp3D2vvgDEOdtDcZl441l/ilj
H30W8slRJzosnWUjODS71RhDE5V9Ly6lidgjrmVPlDr8NW9W/DeZek+7zHuu+6jeZHrjHhzVfZBb
MZwSw41pl+j6M3jYVWrQNDeHrT1n79KBTU/ckAmgUGw2moX+gkbttiOi7rx0kx0nhnWEZ5z7ERKv
jWQpczLBDVyuo1ExjDeVJF7E9b+OQrm0C9JMrCuaG3tVl394OOS+jlqPZVtz6NY1BrEwthEw7KWh
hlqNBJs5KAfd1R9+yr+lT/tnvS7Tddhj8sCGma4L7GNVlL0N8xNN8fLyG4Leiu+P/vqtOhFbT6LJ
hw12q+oDM/EmnvoRnqNpb9N6SAHVpTXtu34TGPRxcQr0YL8I7zEEk9XIBjaV5YoV+h/PO1luX5aw
py550jqv2ziiFdeaaPVJhdOPYtRZL0pNvzoJUcUaGMAdREEwsgyGD4Pep6uuwWsakGK1xqgR+V35
kOrhdOKTCLZFxyEXAnb8oVdOtTIbNT5E5LV8hBG5M4JRELkXFdrY4lR5QfJR+jm1UQ21bPldfpV/
73w335c9eEDp1fnamDeQ5dL6wWvJnXMOEvXnS6Von9uQkX7qTVSZoQxuODESUjf4nxKH8cDdG9aG
3I7EAncvqRWt0dVsTN+cEPeThGvbxOTWHUm6mctUknNPspHzaxwIv/Z1Cj+rhjyTY+1lPk7bLqHp
w4gT3WFf1f1a2biOwO+pl6JBw2NaDV+Vod4t0o/l0s6uM1fgGIyzZNzl3bf7xLEHTbQay9b9Cf5Q
0kn+VcXovHir+tcKDe6q10mR0gb0Jd58AWtibSYroB2DcyrJOTIQA/gUZcI5mvQkiUlAy9F3yvma
TLD14XG91+Yw0NBVxI/jxj7plY/pJupmjRwpHuj+bPscJQldo7b31stTrHtNzdZvwu7z6l0Rp9N5
SGkKoj4uGGLYzadWdhMfQ7zhDHwr3Li/enHOlDuiEwP30Eo0VqLazDFlVsHdlN9IokbiMBgusjX7
y/KIGFue2mwNpspudM+tZ8PWvpIJu2+956bSBUUMFyXK6WxXJ5dhz7oSBbWNCOAs4Ji+Jfhd9zU5
ZUi/CuNzVFdzst2vsTUxebFvLRS9B0LsfAw0GH9WPek1u+VFbY76GTVEvUlZvcONib5XdTwR/J3m
O1OkA5iPpjhlcsSSnHpU+/IhKpWxQb/PVEeSr7IqZqdYP4iPsFmZiMA+E811DoWJ4Swq7WTvp52c
tgorfyVZMtssszGtDdourCtxanx/fLDNGrdgLKZ3kJbfTKlpvxrJZ+TQ+LWa+IdJF3QscqzFOO4/
vALgRJ95T0O3MJfmYXbgwf4YnGOLXXdlzPyYwTFAMc0ohLi1mLYySRnrkmqZMf+jJshL01TkP5pO
SXHZx81pdCA70yoa17Zq01PUOGSq9+k2oVHxImST74PSI+M1l9+NKMGP0NFga7NRnKZSNtd7Z6g0
bSIFJ+8pA9+G/W1mwMxPCQjxNk5aiH0blDTuTFWdcTfz7sEzP2Ah1Q9lo+m7pjDCTRrRq/ZtmV/h
f0fA1kAIykTV36LcOlo9fr+OCda+yMt8P/bBcESbZV/1sYnWyrCrnzFEpjpHWealhLMTSIjGMCqO
ePfcvZ6P1tlon2eD/Ld61P3NhGbgDC9MHEdzOjYO0iw9Ifijjq9RV/boEYb2xQyCJ5GL4ZNdaiT/
eLW0GREW1rOXcFqRous9VcLkB58ftY78kal9nk72ZTYCvptFeA670L0BerDeaFEFBY4lnGQ1PTnf
XKeMb295p/JdYBA+lBjmeDThcqyww457o1PFyqKmeUMfJS49QpqVOX/IAbVkPwTF07BOiyh8HiSk
OuZknL59tdGsCMpSpILX5aIjmMV5+bI8cXDC4eEx5C6o5uliBrTUIbB+FyTmuLpTimh9M1JARbr9
T7etSb3WUVSv6lh82nUkPurSKA4ac212Yp4KmvDrxPL0MzyqC9QyB2Ut0ln2RoB01THQRtoy8vuy
KS9Ao0ofc/g+Y3cXGHZqthRiV17Zsyd2scKOY+WfScE7656bn2CJvyeVJ58GNVUHRaLfVgscf71M
77XEsc5OjCJlectMO4nOsgk3nhyeF9kiLvXqUo9PEZqHZ5w84qEYqvPyjMIIKvgihrqfax1Ry3Mx
yx7H0WBqI5NitxjXbbLjOPrJz0wzvy5TyXDWjqYa5gtQ4RglSyH3xM3RjZ135RRboZ1mLzW4zGbS
CQSB/b/zM++xG6V3GVUcH0bXbY65oVWbylSMqukiLVHaytaNcyRh4zq55j6nur5dHE+RCHadasuH
Jo2u2jQ4h1gjIs/1m3YjF1ZgaNhsAnbxx/0pjJd54N77IG+9R+jCyFs7gSwz7Kz9/UhTGOplaXQD
53XXsdeoe6N7mmx+kCmiy05Xpxd19sgkaE+Sxq3EJ0NdzA9Jm5ConfwSo/C6aKAo6d/ODwnOCi9k
boUXJuvuXqTNu/J8JhdOjHPYkwFoT6REjdFTd+bJU2s21BppHZxps+HHEpO2gc6wTl2pHYe5zMhS
aUL+yATdJHraLoj/pxqq2GFstW7fOESPmkl+jUDXrUpnlAeMQ2+2Ow+mtTZ8JSP8jpqpMaPlEePZ
sUtLuRItRAnUAfOEupt8IHSMmJl6ZY37cReDjVGYbkNS1VbQ3Y7LDMBoURXi3EJAZEyFsc21FDlh
Lx/mEkAr9PJH5GrPgd363wz/nULmAVlP/NMy22/4g+O31ImCPYOlaHPf0ryJ5ArVcMxqKFR/8KW6
hrg03/lzT+3UF2tVOfVbOvZwGvTa/iVxTDr46Sbmm5ucvRAPVzsSyTxfFBEn90eOb77QYpz2RakK
68ElAeHiFRaNcy/ytphTcICUvXrvuEEOS7lrJaXcJSFMcd6WP/AcGFdZdDHeL9c5j7b4iM3AukgT
5ICczAq9EdmLS8pLDGeB3Fh7c39bUDnQzjcK72m5IPTx95gF+1U2+H++tvzC6KSYZhFmrEn8/MrK
g37dqfJzkg/B41LsFiDhLoaFybaPNsvsaDAT6xalGI5nJE2V9u9NaEh01B5tRc8W5+WR3lmvIxyW
ehsWoAYSEhLX+GqND0JDf7Vwi39Rva5xlGxyaxpwL2JNii0UjSj3eyjis9XZj6xkvfydooNT3KRg
gPjbt51ifJLnkYO2AFT+vbXTjSEA2DT7WsyuWGoB7DV5Y56rbIBtEWaARqbsjL/IKlbLQ1YyJl/6
CYi6eFCwYujFNJdFHla5+UhdRGZdNiNePSexoTmG4wxqdzB3NcN2oJSRgEh7ogTmS2OG5wYv/5kB
Y0iAZduS5pvQbD92QuOTSkm0wvI4Zs6uh2T86IRdeyL8gL56pR7H+aVwjs4IWDU37STGNcPCGdF/
qSI1Xpr5ooin5GI1q6rQ7e1gjTW7HQOGXFrfpKEVq0Jntw0ioMF6GDAxaSY2HY0vVZLZxUekI/il
rLuaGdBHRnDMer1AvEVJ56/1Gm1WQjvjBWbOKppXEQxhwQWZxLcgRI+zPPvrdc0YCNoxnBUSHdxw
pTuXW6OA3l4mLnpfhg4affMfQwyCsKydH4oHYcwrOMottrLMmcGLZpY9a05wW4RBta8agqY4yaBN
yF6MvP6iIz2ibfxjAFSydumSP+o5ca4N33ahZGESBDmW28ELkOHMn1obj94qJtQBhEtmPRFtwNB0
HomaqCTXjSqafThba7Q4sRiirWHK67AKeyrKSoQvoSNGFBvGR4FGaFWSBXjU8X8RblGROmAgLwg6
Cg57ohtTMa879x5loGfkmyETxYPRu81zbDDY5P4/0radUw4Mxv/zWaLwWOv8qERl1rHgQXzRHnNH
PTBG8N8Hat8dMMIByX60WzTi7lg/BylNlkVgaPf5MSerpPSGL4B//Q049J+Bq1WnZAbukPRBS2/M
gVe5LiEhhpY92Jp2KRlQvFQOEd2G4d6fGTqCDBdrOk0yfjEJo+EBadf78my5KCRy1tTLp+WZQ0Tj
SF7YimBIuFppOtzKofrDoHUdx6QqOaX6WJq2OhkquXK8h1BDEFZx4v/KeXhdzplEmdZziYlIDTLN
WFU+WvQ1KXbdxszpW8rEZ/BLKpM0pu4UOVa3M6GdmdOeU1nKfW3Jc+V89gIzzCaew1paq7fpS878
tZj5AwsWk70sR9GlW7dpcvWjlN4H1tIUexzRMxw9+4fWzb6gW3dP+K+ynWDeuhoGFeztOUvPrbL6
OrVDfe2Ubv4b8fgfaEPpmh4gCkdK3fTYZ/5OyIsGw6SRwc1iVmN+LcLy2MApe6jRbV5T5y2aZyoT
UwDwlOk6zpMvEWEXZ3d07Yc888UqM7xDP6d6LYt+ScbEAbOeWC2vdVpKNkr9WPiqxSJNx3R5VMiB
+Qo62LsZaxBFdXdoISKaQPUh7+0GJ8NEZYoP2cObNTV1vffRU7/flFKuUHWX31WRMZkeB+a9BCLT
w0eIFM+XcVYQO27inABk/Yee2Lfp4lhxw7TS4pvjuHHM3o38qYP5QLu25IQ4+9LagDEWXTdxzVrA
VY2Drj+WV4Iiki2FhLzji4g0tleElOTbEg1YAz3i07SrEuC9P76ijti0fSa2TVjq+xZSzL9AKeXv
cEPLwo/iSFIfXQO2ofEb/HGKQD5RA9Qo05BCZV2MSl6jjR+xQCE4EPvKKmhsWLFxFbFlQ/DGZF8p
mC0gOrxHxDsQkW0VvwWlG61kQlssbPxrIsbgoc6Id/Hb1tgaHsI4xnLxEXO8e6hhga8RrnebPiJa
b3lkUGmBvNm0nebt28w039h5GRElgbFzCGwhuQPHN64itMLRy31iV7tfU7DAztyzWy66ZntnUTEI
D4GUPUikPbdeG38wATe/1AB+Se79XEAkRgmcX5SldiR5If4yRN/qjm28reL+SSU0aZlGeu9d0ZGT
ZLSS3TfX6UdXIA5qtKx9SY5JFmXVRXfS70tXxsn1jPueKl4a77VjnjvTtj7SviFbmVv9AboBYxEc
F2DJWbIzIm1ikxSnvi0ILfHDU+T6zkEtHtCavRgAY9j/6dlQndY8+MluimPcoIwnV6xx2ZPrJvu6
NOVRQ/RxaTPUNd7YZRSGHGgQk3lrBb8AwXY3nlg6jXmK6vx5pAzVVkOGnnfm9zHCV7bIMvkCmNvR
ILghZxh57edHZPmCJgbE91BJEsUC1w0ORcw0suoZO4cGhlRoG8k17DLn5OQw74M6Lx/1xuARO6Wo
vIPKPAF8iPmWmGMmk/RJJ5j9vXWY0dqR9iycKSZfDezdCmESkDxhvMYidPGtBf2hx7HzWqa+tzMX
/zVJWprvyKtryfLQ8+XcTPG/cj9/p7hbFvhtYTGrICoYsc9v3NmusrVSNKi0WqJ0Qt9CSjpq7mWq
VY02Z8LEjermIsvU3eD6PkKj0DbSbdSB2KOQRY7kG4xJyRcUqp+2hQpC9+tPGyvxR8yIKWaLepP+
ODzZDdJmYkeMyDw5pjV8NfPWo90AaFNl8sUCHbXvSxvZJgyIGPfc9w6Z4tod8XjAw76ZZjBdAmHm
+NLtT7+0nyy16KGD6PTfFwvxj7WC0lB4MHgtx/Vc3pq/L/ODbldiqAK0FGlLU6oJP/O+2o1lj7px
8sU+ak19XRik1cV409I+FWedhAUq/MkmXiSPL3rHvFTo1sEhARjpGfDOxEoFsBHbu2kYytiH+/wH
uGaQPwXZ8xnqFORTDHALeRgGq36IkkFtOUshwZ5c4Iu1wCqZi1NpMYIIPK07wjqhF2QkBoZ3DXV1
CILiv78Tpu3xo/4noNay8f9IVk5TwoU13N/eCkSSbNEx9DaozZpoz4shE5VYuYVFzoS94ATW1cWn
myCXa7OGG94V9BW98QotItgsHKz5PHFYnrpsnGckpMPGCwxj5YIyPy5UgqFGOoW/bM1gTnu3/ZRB
RKEhI5mf+mW5k9J8x7crL30RFet8Kr2N70uqL2bRJZw7YHWFTWenSnGt/a/hkoL/W9bq3G84BO+O
LzuTcxy7fGQDEm8SPHlWg+tizvnpG+OvzphF+dJBC1sLZ1VO2Asw9ISXcUQ5rbe+fHS1u6GjrbWf
ovPHw7IiA1sF7dJ7pCcp/9edE2WgBTpqtvDPyyXXhmmnIJTDRejwlOY9AvmwKD5whNH5fMnwOv9B
Y5LgiMb4WZb2rWi6LXLq9HOQmBuKbjQuU0hk0+DmyRF5qovMKsrPmZ4aqxywz3Mmo1Xl9t7zZJyW
3kxJ1sIW2YCzWdpccUw4vNKI2QiMkGDEilQKmOeMGJb2DYO84IJgFNRrH8r3dKRXnDpDestSwnFk
5uTrkvPNLnLENW4C9To6jXrtkDVHmNiedNUdwCikh9Q2QOG0oHbRc9abhf9hRtgAPJ1YhuWpMUyg
GPDK6MWoIZjEaS366uLZ4xGJRnAb2j8K1C/be3xDFoKfvf8bnazmI3ZVeS3cPl6NnaV/jiF5jEEP
QYTjK1ajov+5HKihX6N1XJZbe/MXBI6chh9+2HawC1Btu0OmHrGROBu9cknPRDi5nTfFq+r8LyIZ
33Urrulzh08ZKIBPevSPylIXrS2fanC9r5HFR0BUI6VG0yBZtPovOKNvepDaL13efDVCJ0c7nPmg
P+aba3muGveJtbilqzuhj3atQdsujAyjlM9Z2SYrGx/rzRmbTUI63pnJr39eHrEXgmacakSWHjM1
13Wqo5eQvIVJCbNsA2h4SHDY1sGINgZacjpUal3WEURK0qsOS+6pRj+5DXyK0CqpPywKLV0LfsWT
czIr/8YgUn/SNCd5qgv8VN2Ah3B5Ezvu4+NIo3XFpBVo8ABjdoHfdmHUb20a9JQvVs7tVCAB1APy
qmTbwixMCqqpojxWlkmXWya7wit0bMfzRphEqOPEHFEUB5IBZVmTjdMGHvl3tJiQ7pbX0NT0wxRF
76NTPWsF+OTA1fv3vKlSvkvE7Z4MwhPOtZ87N4Yy7jYffdKb5qd25ZKZl3TVWouIlzIN5OtGEWun
NkmMC3ZgUshyI97pTDO3vpUMD+jNWJ61N+PTVxM88DwH9RSv//vKKv+x7do6u4zFWZQocQvo49/3
mCAIFf8BhpmUMQDKRR+rde7j5BGZXHPUii2BB27u/vh01DcmsQtbQ5TZ1gGov10ofoSRADf265Uk
w/GnxbFzZdBhLIYMGzh/8iKL9oVOsPPsObR0+xg1eneDN35YOuFR5eeHVmvRpkT2VyZ84bFJdClW
Ttrv1ES0UjpPJ2tCTJGy0/tLt3hxnYdFDMa4O/m3N+UfDHzeFOjxnNBdNG2OLf/+pjRJ1fomHEz6
D6RnGTMHbZov0URUINk649yqH/xQHQ2v6FccBuCGe2QPGzZkibQZYM0zeMHczrg+jW7SVicr18Xb
8uu8h4c+I4KvFe7eTlRyGdmNHau5Lk6jKGsRuOwTjaqHIoZwxcaptccOZU6D/dQX4bXWdf+hnIpt
Ral+V9lGvn21Yj17RykQbmIhHtsMrbg9GBmCcSgFqACT43+/ecT/sys7nE0saXJIMa3fc1MM2jWm
mN+n0DERW4UmVvaO3Fw8cBGdbtWg3efsjmL/keZ1yd7bkTLRp8MV49zW03KbdkdWnBdmX2TXNnpa
4R4rM1wtRneljD8GN7YPKQsN+r3GQyY149bzMj6nWmc/yoqzWSf5qgZuFh6K2d6TNW/T3IrCWE8Z
Hm7TrJx2i+shTYA9FR0Bw3pZ/0tp9/9kwqNRF1D0JXeN8Y+bRuVWjDWYpA5L2YCtUYtefLB/C1p5
uQjJ9LertA/llj911ye+QrgE7UHMu91zyl1v77vxynIDZKjdIFakSKMshoT8EIjoIexL/9jbWXNR
2tD+C3gfxv4/z1g0FeYTuCcMFOO/LQVGako+g7niq9H0wqyKzsul6ps/H/31mqUY7asSTd4h9GiY
t9awwWZvPS6jhMYI5K5WI6lrMQz/MGKpsBk+M3Wom5OK8+viMBfip21X9fPyRJFDxuzZB0gx+99J
/6xPoqYPS8ZOcbw31y2I/AFG/QOSGePJTftiU5ul+zRxZLyU4fDouE1wydpII4fah8tquZ9Y4KLD
ckjIw9ZHoog8MxQa87aEJfmU4A1lyNC9p1pfBqthpTchlL4std8aZCFfOodw5Lm5cyMODmV460EB
rKtoB56LcmQI1n1gipMajS/TxCCQHDzzoLSuvrTDU9UF4zlnu9trnvy2nHxIGtNu0XE5FIkKsRMN
PmSAc69P9tn3EavP2e6JLK+RPC8Ss+UScPYki9gcbtWAYRe0brcDTJjSwOiyV/icj5CR95oZSe/Q
JUAXVFmXawvHIX5hzwCy2IJC1bTU3jD/32vwlO5aNTeU69AkMUafwBDus5AtPycS8j5/y/pZKqJ3
3nrJNVEDOeq1xdR5WbdtnQ4okhlkIoiuNFAWt4K7Ye1HVfOlgnouiPs5mN0sYIzDaDxlcN8flkvf
tyQTZ/BOm6pohhWyXxhrPoup0XE0n1L5QxT9lK2pwNU6j+1uFxG8A5ayhuWkQpu7KKPN6g7Hu/FZ
4hu/oMHfUMTpZ879+NBFFe6CCQtEHZPC7qXEZRaOcDcZ1MSVLrTm2YQi5/dD95ThNfiXBUH83qWz
bNvmm2RZ0oGxKH7fRRi62R3872xN59w6l6V58CROMGtGqFllysW71QNaJc0pkq0iTgju7xIfUZNC
MkDwWfwTcl5OZIgmrJZVsFFVqdMPRRrDrn6eOuPNHSb3WVU26F8gfWWhYxgaAMAyatyXZZw+F7q/
M4FLjKnkyGRI2O6GYe4i7ENnQ1nj+b9vC+a8UPy9WLMdQ7ApOKaw8IX+niai5UnS9Dm6yyX4vsmN
iAXdTTMSan8tUEqPlPenYurOhG/jhoJDv0Xdg8mCycL/cHcuy41jSZp+FVqtehZUEXdgrCvNgheJ
FCWFQlJEZuSGBokIECQIgLjwNjZm8xq97tUsetdvUG/ST9LfAYUsAVSKEQFUZ1RZpslESeE8dJzj
xy+//76bB8HY3Ye/rk2y/KsA2snM1frScmdAdidHF/ndnyO/M13+8vba80kn5bXzqCTo4hiDgidS
9YfW6sbTd/KC5OQS6sdLD3a5S0Xt/AxLZDLs6HO9H8aU+/PvXLjcz+dLeXIu+bvBRGAFFJzKG4Nh
dEzM2nwxwS4H6Za2ExzMG5BC8sCK8KLydlEfyIQKkdODrsRz2pHJtraXdLBISsxAjmw+XSWUlyJl
pp7L9IB0OfJ0XenL+DoKg/MNs8Wt7m6iLE7E2tLRpW50iI2pAuIPKp1OdTyNJ9gjVT2CkY2C1YCg
X/24UNzRdrd5Wsd78iqSHn80Z8qTsdn+uunMvHPfk9x+ZKwVhoyue+3JrA9Wwe0uoJO5381XylAz
sDmyl57YaNqR80oXA3ct6QJqgZohVTeazojjgOQhsQyq2YjKjIDzu3spgnSBl6pphRebDCRLIgZY
qIY11RIVcMs62o3zL+lMjEEMjI+M7MEZh3NovF+spAu63ZP3e8BPuzUkNnRkAinZrCHG3qqMOKeU
fz1XXeNiv19QK+WV2ZagZgh2KUdVppGFvo8bQ/GlD+DuRxt6Lhjx1iUPsHmvzSmG6GFIaWKm0yi0
iePreEtHz0KiCyIWaoxCkls+6ORh/hKkwkePDMl1x0zTUbstD97e9PKRvyv0aOK/4fB2VLm66eWE
m1yGOaV3sBBU5cX01KiP4ZpdZ6G8HLZpxeqtGWLQ3W620d2cevSQZkyunCB5CLNJu5eT+RjWakit
sz3Kw965NmbgAqd+D7maIhvq3XzDzOp5bhXAfKi3AdM6egGlvuG3fyJNUhkeR5qd/6qfKGDQ45L6
O8NncqDZJm2P4RJmnueM+XaTlLaNwIfoDcM78hdwMCwEPJNHzYScDzPP9wYxjHyMxNu3L5VtR/us
MaXJ7KRwdxnZbJDffjPtPHP9e7pG+IQxno9Kl1qyVz+f+ChH1tSQOjqFHlKBCg2u1cToLN5bE08m
JSWn88/AMJgrsKZX1dUn25uOtjR61sJlcm9wsV5vwPcvdKysoNY/4H6g6hlttmM582gYcZW4b+xC
4z1pS4plbcbagxK7Ulwr4NNJ8xPnU1ZFWq5kTQ1JwqVUZHAEWJLqMDFKGRuX4EVwgZgZuXJ1cZUH
PPontpL/83oXjLPtathOl7OL5dZi/Kyn3gTrABQkxE+9tSAo2Bjze/JBXY+sPxAd378lvxF2LSDc
Y3r/9PO87yEKVBe4Hkz9k0AKbie+tO1L2LFe3sCwM3aX0UIJrvX5UFktA1we6D620PdTqV97I4Kw
pJe7UkqWbm634FNEKLVLlldrJsZfbOEMkWN4PCgjatdbGZoJa5lOGHm0T64B6zFcnNuJFmV9DNnl
8gE4ap8OzhvamSGlhU0cTtP9vpezV0KhfbXxJOWG/uDFh8ydnK+TtvaQii/WAnpzb/6pPY8fmQ+d
fEh0H16ReBZemCFx3XLOyvLoU5tBSbU1obL0dx5hEEQQFPP8iyVMF9SJxzmKfyug/JoYX74ER9Tb
b4z9MGd9yVukAnli9megIk2BmcmbzMDktM8Dup17GwWKpjlTmuLpmvZyuh0DwFCGQmJjvRpOwvbi
mjqnPIg2Qfiw3IR7RlozkdEkKJ1vGIa9T1dX7QmcjBNSWIcvNNa3h+3d8koJ9LCfrtT4Noo2yYWh
euF4DgNzf7ffRe/3O4XBXJPIGs3W+6G6Uv333tz9lFoByLuhojF6NYGz/5cd1OJ9T4OWcLbwqbuH
8/7KnQWfO/DYwPZsuDSwZMHnVazeeeb+PSPIvT5d8KveIjadvIIU7hi4Fq9J6krxagiFG977/tD5
pYVz6z7veDEnsv4po/OLGRu78GZznop25DTYQRdjbnhzanzDPLExW6na0FTnH/xFNhtj8/vb9WoB
AyYNNZLuaxCnpZ86TFrsblegvHMIHbH1rm9OFjhIVtv1B7Fo4nZVYO9evO7OLCUcSZ7o/TVpAJHN
frDSb3LP9dl9hfsFfiu4de7o1lnfpIBGmUe6/cWfp/5VCgf1eK5LD6FPGb89N2lKn2WrYbDVQaOK
fpZQ5JVdc6+MgM/Ccxa76UjV0kcA2uH7cAkHBLMwAwZCJwwvEw2aWbCBijHsMko2OM8BVG3X23xQ
NMqN1uZDEILYGKQQpW2DCb69sps/tDPiqTWw4BwUkVE3ZhJCAnZvnQ4S6AGUgWd6waFVjfFZq0tu
vy95A4lpSCQQO1uNIocvjTXShuO9BbbZnLnqJc4Vs+RncClY1u6XEJzp24ZXE1mesvESeQ3cQYOC
g6WqlSxQYMkkKCRQTO5a23SzdrDpr/e6dxVuUsedeVTloJVhOCLfua4X9eNVRvuLDpVCm/Eyn2m+
PycPooBs8em42+8Z2zaJd/3cAc602X0WggyEP2IksnNXLkPFr9eWf5Hz/OcOvrwyV31JnsM5JO1k
gr591NXEbDmLEYKXayX+rGRh0peZSd2nzqvfQNid9mkrdkdEGvdMHdB+mS2p6nW0ZGRYJg2rUi+L
vN2vaiwtLjT99nA7RvCPnC9Tn1O4ptaXf+eL76B2PaFU+dhlw7+g1gdCxMLdqKaMKGkRBnRCXLY9
CZt+nmvuTDraeGKIxJGuPq6MjnU1WynLhyBu/6xoOyb3tSegZmkgVC41polR5hsDWjLJJm+VazWj
0rvbrcPbPJMSwJ3c9SL3FOgiv6vK28GwLEEVY1hcZZ08cngxljBqM7VWieDIWgR0TkWCp2c9uVAA
iN5kYtZsxozzCKy3QDEw/Ny4JuK1nsOeIEnXw8TSPsNwq4wYNg67gpVAJAXDwDleIQmR5akBmEpV
1bopEXXCGgQ4BZpbq+Idw0AdMO9sSxjmZ+/b683qM4leer72QMcN+VMkudvLmJlWQ+YfsxFd7VaO
1sBadZ1OV9y1jwacert5Yo50eb0Y5LTMnVjWaam9pGv+/OAF+e7iTrzyNdii1kH0eb+Kz1XBdL9Y
tOlV07J4oOgLAVKEu/XtIyodT5bOHVbJMPCLaOftVM5onCrMYE/w88K1oX60ZJwfstDyh/w72aW2
AgnZTbqKOzStbTqDPS/H7UWU3CQGnRTxHHxxQt35ZiW+7JQUuEBqyL07Gp7pWJfc5R1EKkOmTN7M
V/haYHEsQORwUaw6Pm0UcnTpdnxGqlN4D6RYo1uJGWpQCga32nYZwEzCz/aptCbPY5p9dQfE35ul
u94mXTywhPjqAPHLKwsRw1C3m4mT6ivoxCPzgznp9Ex3u7+DeP+yrc5SsFGx26cHN7iMRMeL6zHQ
jBQs2eMlNly8yn++NpT5hW/EUPD7EMjSLm9e5nbHWG+osaxiaeQR+FNJ91Y/r+O4twEsPMii1Qyn
iCJxpKkrQLYhM51dLexhGqzbiRzN+wff3XPvFIp5cKDTfaFSpu9bS39zlWz191uX4g2ZXebHi+Y1
HyKHrrWc31Jd0O4TOr/66ZahpjnGS77JB48t2pIG4RJzAXOuGbBei5vNpUmPZPdgJDQdXEuePzzQ
z+gEdOc7xi0NO+u56ATHdzcC/5eMwJaPNCfJsVwx2c9zoSzQ6BVbUBq863jh7M6f705U6akLVO4J
zpkii3SHKuuqblTRWABSdhO2FWzNYQT/rkJbuqtx52npkqO1Xj6ydaFFzqfhtbNgsNktD3Th4b5j
inz0zAVkM2PIghYXg+Q7m/UMqEVn3s1EOzAJK0q2HSDwRnYRSKbBqK02sdf8PM8mLVdbskkJzTt0
vMYXopFOyydrz/wVVBLh+nlAzF7VNkM1lX6ezGltyySw5LEUdR7oMR2uYS9l+8nyQF1tNlp3rY11
wx3uwMscojk4tAn+VSkd5qO4pHk2O1fInnrdiC0m7/fZ9TKTyfTBJPJZU8EJmVGY0KkS2pRcA+qi
/NkKZt0bPTUeaYbwbjxdj29okpmmSfZ+Fy43dwtaDgYdw9MuYZfcv08zHDvom832/p4RSQvY6GfB
AxkuWul9uHr2OKgwX3j3WgZUhslc6ZBGyQcj81bvZxbJ43aiQ0ymWpB708ahdBWPAV9c1pBkMMTs
3GMGwC8RLF/zMDZtX4I/2E3g7LD6WymcOOuwTSY4Dn41d6uPE/VjDqbBqSRJOeMjiy4OLzNmVBNU
6EAB5Pbyjs1ltroDST3YmGIMwQ7KmxMBu1kN2MWW04GGEFwZr6DI3JBmjNAAY7Cx/IdMCz+vYEgd
JdtMEDpOgp65Vjw06J5b4Cm+BNvtZYeZAWNrJYW4CzAIZkGavA/XbnAJAMo8N5JF8qAt3euNYo32
khT9HMb0C3ESpQ9tkdz1Qe1erfBL+2vDsPXt0oSarRNcSKpHOYom/f4s0Qyg+SFUGPEKHD4Jx2Go
QnWwkuLxZEsi/FAKjzZEyzBLX2ZYwcVSWj7ANEk3eCANtmamfdpKeNaxLH3xV6Sic7bkPaWIEViw
tL8RMAx1C7pRBpNl7WHdjcCB3m1i6ARNX9rby07GntssPsaaB4AMGiMyatkuZtzIChK4RWSMyJtG
XRBxkw9geycfspjqREeSbuLEgxYQ6r6PsMN4XSvewnItCAT4klxSxeKLFOp0ga3XD/68Pbvd3nb2
E20c4/T3/FnEBDfxcj5RdycqbUcpVR44oQBz7shn6MpRpsuKNy7tjJ1Fb96O0+uV7CUMiujMB4tt
qn7IsmSa6rSt50ODRAzJVLL2SFH3bNU9PEuQRW86YN6y5chVWCHse78u9/7iIme/27cDG7II4xZv
eNGDxza4yK/pPz9t/7frhLcHJyn56V95/RRGuxgOl7Ty8qeHcMn//yr+zW9/U/4XP117T3GYhF/S
N//qwglv7KWTVP+oJJl3f15d307t0osBlLHp7gPzVnZ3TpL56du/PXwOPqYQdBt6QfoQHon4qj/K
P+3vCmo5+boedpHzlz89hZw/sT6mmAR/ev7VaPqXP4m7589HgvIP85YA3+YzZ1Mkq8aZZhod8n0U
+01gZTiNfhi4z7+W1DNJpQvLVFSBL9ZExpX3e6HL31PB0aJeUdPbf/PWBzgoR2hABBS1NKB1znRV
IpEm0mk6LiO29YUG1DNqhZ2OxTWuUQgwhZv/Y2lAr60B/ayjMBKNGEzWyPuKAesvNGCdMVYMd5pm
Rp0yiCYunx9LA2btU6Cf6bIAmRIGUDxg6H1JA/IZO58PDghEsywD4OGPpgGdR1bvFChneA6mQn3O
kLhVKqegbWIHgGxpsgggJRmI6I+mAlyfujqQzyQZNKkpyTnkuGoLrTMVLITMwEQuXhotlB9NBQYI
jlq7QFfPNNAlhqawAWQe8QszIOtnsikDY1GxFZKqaj/cx7fqmgFNOutYArFjWDIbne9KGpA6Z4pJ
fw3HQ1Ypr2k/3hmQ6toBVTmjWRyEQkc2cAyO/AGOCCaQvBe9RhyTDsXiH+sukGs7BLp8ZipcBRZl
fJO8nmjJeXEOJP3MEIVEjW2QOwwHs/MDuUQY8rp2gMdM24Wm6B0DaYbCyXqhAusMiKjOQQB+35G5
GH64+5AReTVVoPAhTRljqNEA3QHJV3YJ2saZxe8tfqcRgeE8/3A6IJteUwcqBs/qUG2WCXcNskjl
G6GNrdBU0t8W9yJ0GNqPZwxUzm6tG1FTzmhDArKkce13FE1ASl6chLbMhUklXO9gE2ULH/qHc465
yWrqQNXP+Iiy2AoKQK7qNjDPcActFAS+gnQ34Lb8/b7KIH7FH/0WSwML9ad5qO05yYt4/eQfFGHm
sYAXkTTINI546U9F7H0Q/rdY/KdSKJ4Hwi9+KTIeL16W/vaQoHjx2yKKzpf1/F7P+jheaWlhA5Ea
QAnFD4eeE9vx04xJqCKX8fypRFbkL3/q2YE9tV/mDARq+2/LOEou/HZc3pJ6ETtO4NvBtBAlQnFh
c+sKvna23lNYyMlTHDpHqq7Ye+iE0tYteoqdFstuQVKWORzkQnSeShBBT913+hh4qTNt3ad26iSF
uFy6qBfXld5DQGz7rXdLJ/aeSo9V5p7C2v3uO7CYr3q0PTv2Hh8du6QaMiA0KIsuuxPyX9vAv+WL
jrd1kXE7ZA6//ffPyxH6xTwZna86wBwSOBwPWcW/fZz8ML14GT6hg3+AA/7uS3UnUACoPqfnj/yV
W+BdwJjqp7SywSRc4ppyE6+8ZSW5psQBPZyRU6wqNxewNeCq/e1BCgP3bR//JozT2atHLL8jasl+
lyXiAFf0wNGtqYj7kKEZr60Z7LLwSeroAyXblSeH30+Nk/YwRaEGQcVbecv2H0zPH2caVAA79e/2
l+v/u13XXXsmqO+KB5bvaPyp8uPLXhYDvs6o76I4K11HwlmvK/XC3tvcdLEXFbIOJ/DI/Hz7gkdx
5QISjnfd9Y6S2Hb8Qk6+VhEj1RYb26tCSi5UpCDqCr0M42lFBQKmXVfsONvYXlrIyVcrKhp1xV45
j3ZQ9qawO/Xlvl9WdCCaZuou9gOVu7gQk6vAamAX3NvZ1Gu9i+3HinEXqfK6S76niFq+OkVFuK7U
Z19VrLk1gKrnyGWVG9D2z06Strp2sCjWKzROirF4+WqF86uM2mcHcu5CTC5VlMLqKuUiJK5pDZ28
aF2IE9JVudOE0XzIgsfWKBHBU8kgk2YhySJqDnU/wbvHrHWdJaX98iy9gU3zf+4G94O7T4P+/22J
R+vEQetod9IqRD2VpAlwf0qLZBBPHrCXt+tAhLF5fPvaT1+E/kUAXCtwOAROJVHfEfm/XOnfzztw
fG9fcnebOKE0K6V2667i7gv4c92dOPBb97a/tqdhyd6KTuK6oi8yrNXS9ku7/DhAyb7ZVRqGwVQ4
vMUS8wuiiczADQqObTcrrVh6M2b/ynjtlhzPsixWNDi9reKXG3bwP3rgpDxEq3vgfrxU2zsfJ6h8
TTfgWr0LOD1x6elS5Hv72R7SKW8l8PI4tLxWgWqoK7brQOKdLQtB+aUsFa++/6bvhgmKzRN3Qyfe
O24IfVBJJaJY3cDiIZkrHfzj/ET2zQYFSg+XnFppuaI3vO5y+06wtOOSW9WE/zOKnWpiV6BL6q52
kKR0hJWUQLquttje3nmaVcQ2oFvIA6pKOO3CnD5153YcOq85f6K6WFfD54TMTyXnQNRl60q98B7J
V1UCJquBJ3cB4jJInF2xRGErTt9ap3V84cQEjWWxTeiBikdZu1YDp6IXh0AxS6cChtxCJd9vMIdZ
gM0pKSHHatTdDaOnI+OAh19/vaPU9surFUiWuqu9dOLKBqOK2YBY4sNre1eOPYFO1pd8ZdNcXN4N
ooW6rh6uvHSWVV0TAB71Jd/74dpeVJfcgI6vPOx66tAH51SyoWoTes62zvIxzGK3UEHu5asno9TT
5uc69KfopCRXUGbUfYbXYWBXCqNaA0fkWtj2YnW5EvQGnt6Nk86c+DjFIZhf6iqC6szGLtuKJq5m
uhYq5ewcUFp3tbfUkjLXLiedmyiU34XccuWDJwtC2LoLFifaqQoWELjagnOrGXtBqboPeqwB0VGl
ZJJDn2oveG0T0MXTYn15MCO6gGsL3jjT8uWRgxbri/XS/eHUFWs8LLmBA/1xIapSJedSbuL+eM5A
j+HqmoblsPG4iJ19c+j1CefqiX3XAxVT0okAL9fVNxaZC8px4/KGbiKquXfiahXBaOC2JuvstMIv
OC+ltDn9bU2Ulg5l82v7yZlWIz3JgjGhvsaZKRKuS9oWTUkM+jkl+o/LdQksxj9jpssFf1TyGxow
4+8Cl0u4eJbCdp18sKf9MYbOJRvyoy/FCoqzuqe/yyVZOkWiWaC20CzOgqlXCBIqECTwdcX2Znbp
FmvCct85Ufboe0/CnuDstZgV6JaOptqAic2Ftv6lf9f7X4UWhE4aQdKBjozDcslabWBf9MJlSNfq
y+VqDfgMvwH/crRX0CrUX3qfBiKjnh05rU9OPC3d9YIatu4m7M89Iq60tLn1BvzKgQtPYrE8sTv0
BhY7WFFeCjFxfusiw/EpmQ8xjKCuNgaxl8ZlsU3c8IN05oVR2TIbDRzEB074hb2sOCWiE7SuIi7s
x/IhNBt4fBezisU/7SKcvkmONwKo2PoK6P31P1OnNf2v//dvo3XoxaVzB1le/TcYO8GutH9fQV1m
3+xaX3mPVRdAasJlv3KSMJ2VbhJcvPpaYL0VLYhRTHV37zXYetdOKOwWsoQFYjBJ8fL7U7hkGMM0
LW+HRsIWauabkhWWtAb0SyKpIrSBc3zNVfpUzXo1otsM+1vNn9DS1sBjC+EUeRTdBYWsfEc0UUK7
8fC6S1KbMO251PKNIYlGr7pH42Au20xzTOysEJfr4hiP/O3m5w6fvtzWIosOvLqLfoZRH0HqZdHo
Wlu4yBaUU4F00DYgV7S12K0rJ6xkaKQGbv578oxVuHoTWNz7rAJvpdeyvioewnIQIgs+wdrP7a//
HrYgq/nr/88RCLfxX/8jePLKbQfymwD4r8TxAA30KkB7eMTqf4AHO9hXjR3tfPUFf3SPTmET9apu
Fi/Ad7TO7aTkCNB1X3/NtMV5FT8W1pP6chkLS7Yx8ApJwtTJgpy57vb79cjvlpuo0fzqLR/tx03p
moKvrv56Dzb0+Hw3UfzpenHrAfelVE+hTf3Uqv+4BGDeNfVPmAF8tUWMAQk/7pOAd9n6Z8zFfnGJ
dj0gvKV0ZANX/zuqSY+2Ny8LbsAEv4sB7pddzgaCBXoMXN+eOsms2IO5CW5AEdc7W0DtSmKbWDBj
2Mu6beKyZyR94JRuIaWBtfa4hMJp+Zk1cdXfx17riuaQUoKiiTwCLQHlpH8TvgPYcLc1Fl/u3929
3A5wKhcvvz/iH4H0DZyKAyjRuVjbhUBy+dFBBF1f6qUdlbev1ERT0njHBMh91ZxJSgOe1KFCOQ4r
iVdo/eor4+D1vCK7gY0xps9yMTtWSQPn+sou1ypgna6vC2rAdnh0RAR3ZF1fmJo7NcLKXm7Ceyd9
NfXWTlIs8ZC0aeCuQ7C9q57pJkoUN05UziUwq6dY/ffboFtaVMB4voZRhtulCfmLI1cFdskGBIsp
PFFErab0DOlTry/7HniKHWE2ClG5YyE1sDseZrZXxZ3JcgPn+sGee8ealpsoUj/YHsm3kiqa8DAe
CPqFW1g1c3ITFunj/tF5RR1NAD4/eU5K+1VJH02YulEKGCB6PogvpcM812lgh4yzwE5mxNOHXtTS
OzD8twH/4D6io9jfvWZLFEkwMtS/DrzpFEjTwE7SQpg4mge+h9+XjoX4qgbj+xkDoHHRX1ERXCjQ
4jWQQsvvB7s1piDhUwNMFvZO9GJO3ZKxgSBEV5oogz14wBPaFNnKlSXG2kBm2MQzd/DlF1nxzP/c
9+xwR5jjtT6AbLFL6TzBrSc3UcLoh4tp2PozmaEF0Z9XboW0oCxlvkyxP77/ahzbmceQ1UJQ7iEI
cjxD8I7WdWxuxSiz9hOtTO0kyQp5L97jZGLldAH7ngD5FckN2JIrO0pnFW/koJqTLsMfmJkrOK3q
ZudefgSxveBle/mjwXNzbd63Xnqv4jfFD99s2IyzR7v09IoX37+j4Xny6EfOqxpdO36kJFMIzT2c
4kWdd3Azzy+D+prwm8Rq6SovuXpNIEwFzgUKHrqpS6KbiGtv7LVNKfSVu6SJ8LNn7+gHKMxu8eAO
l2Hx6vsfY6+y95oADPTDJdWSModdE15HIfd1jJzegNMO+WGVU7EJ2o5zxD7N2hAbTGEmzMr1xSZq
5kOYf0qJQbg56u+NSw5L5THCol5f7rM6ru1YVNWqeIomMJUCwJ+I0nnJeWQ+d/3F39LcmoaCU6Pk
8cCWXF/2fdoae2ma5Gb7xll7ZVPVRGzAW1xlT+U0i9yIfaX/x5va03ztD+GjXSnXN9FEKQLJg3J6
bMwwec0oyk009qOlTx4t1zCLUgbPUdAH03CUhGgCatYFseQlM94ydr1XLT18fPV318f7N9+hgf3b
pZOxgnNkkFD9lfdgbSHvWAjKPZgmoot7u+x4MdeteI/vv1EPhLSDjGxH6mXlE9wE+uogHzcJbL7v
LHfFioVWmABZvKzxAVLaiGIaoApRQrLggW4gnOBgHcx+SbbETMfiB7+37tf87je88QbpZwWL1D9l
eZktekRYerof9I97EAfC0yKk6gnScLFb/uGJvN/FrkgylIuaTSTRuhRUKqwDTbQDdmN7X8bpNIHF
E8+zlBlrIinWC/2w2tvQRAp38IQvX6Y+a4LM/OAZi8aUSpdDEwirc9tfiIrEa16T0UAW7SIDTFFK
M0iNlGjIn5KFL20NqQlWHVEQI0dSukAZvXjqIjqdjbt14qyQIu5O5ioUL3/vdjst9GOcVRfLRKv6
cj8BXd5DmF96cPLpNoc/7hp4jaG67qXw8tM83ykvf1Sk8+ol+phniYNfUnQThde7LKlUoRltVH9j
iGCrzOHEII1TYl9T2ld4aa/9s1zXBzfuOe365Dt2/NN/AwAA//8=</cx:binary>
              </cx:geoCache>
            </cx:geography>
          </cx:layoutPr>
          <cx:valueColorPositions>
            <cx:minPosition>
              <cx:number val="0"/>
            </cx:minPosition>
            <cx:maxPosition>
              <cx:number val="300000"/>
            </cx:maxPosition>
          </cx:valueColorPositions>
        </cx:series>
      </cx:plotAreaRegion>
    </cx:plotArea>
    <cx:legend pos="t" align="ctr" overlay="0">
      <cx:txPr>
        <a:bodyPr spcFirstLastPara="1" vertOverflow="ellipsis" horzOverflow="overflow" wrap="square" lIns="0" tIns="0" rIns="0" bIns="0" anchor="ctr" anchorCtr="1"/>
        <a:lstStyle/>
        <a:p>
          <a:pPr algn="ctr" rtl="0">
            <a:defRPr/>
          </a:pPr>
          <a:endParaRPr lang="en-US" sz="900" b="0" i="0" u="none" strike="noStrike" baseline="0">
            <a:solidFill>
              <a:sysClr val="windowText" lastClr="000000">
                <a:lumMod val="65000"/>
                <a:lumOff val="35000"/>
              </a:sysClr>
            </a:solidFill>
            <a:latin typeface="Calibri" panose="020F0502020204030204"/>
          </a:endParaRPr>
        </a:p>
      </cx:txPr>
    </cx:legend>
  </cx:chart>
</cx:chartSpace>
</file>

<file path=xl/charts/chartEx5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_xlchart.v1.15</cx:f>
      </cx:strDim>
      <cx:numDim type="size">
        <cx:f>_xlchart.v1.16</cx:f>
      </cx:numDim>
    </cx:data>
  </cx:chartData>
  <cx:chart>
    <cx:plotArea>
      <cx:plotAreaRegion>
        <cx:series layoutId="sunburst" uniqueId="{1C0586B7-0064-4832-A1E1-04917222E5EE}">
          <cx:dataLabels pos="ctr">
            <cx:txPr>
              <a:bodyPr spcFirstLastPara="1" vertOverflow="ellipsis" horzOverflow="overflow" wrap="square" lIns="0" tIns="0" rIns="0" bIns="0" anchor="ctr" anchorCtr="1"/>
              <a:lstStyle/>
              <a:p>
                <a:pPr algn="ctr" rtl="0">
                  <a:defRPr sz="900" baseline="0"/>
                </a:pPr>
                <a:endParaRPr lang="en-US" sz="900" b="0" i="0" u="none" strike="noStrike" baseline="0">
                  <a:solidFill>
                    <a:sysClr val="window" lastClr="FFFFFF"/>
                  </a:solidFill>
                  <a:latin typeface="Calibri" panose="020F0502020204030204"/>
                </a:endParaRPr>
              </a:p>
            </cx:txPr>
            <cx:visibility seriesName="0" categoryName="1" value="1"/>
            <cx:separator>
</cx:separator>
          </cx:dataLabels>
          <cx:dataId val="0"/>
        </cx:series>
      </cx:plotAreaRegion>
    </cx:plotArea>
    <cx:legend pos="r" align="ctr" overlay="0">
      <cx:txPr>
        <a:bodyPr spcFirstLastPara="1" vertOverflow="ellipsis" horzOverflow="overflow" wrap="square" lIns="0" tIns="0" rIns="0" bIns="0" anchor="ctr" anchorCtr="1"/>
        <a:lstStyle/>
        <a:p>
          <a:pPr algn="ctr" rtl="0">
            <a:defRPr/>
          </a:pPr>
          <a:endParaRPr lang="en-US" sz="900" b="0" i="0" u="none" strike="noStrike" baseline="0">
            <a:solidFill>
              <a:sysClr val="windowText" lastClr="000000">
                <a:lumMod val="75000"/>
                <a:lumOff val="25000"/>
              </a:sysClr>
            </a:solidFill>
            <a:latin typeface="Calibri" panose="020F0502020204030204"/>
          </a:endParaRPr>
        </a:p>
      </cx:txPr>
    </cx:legend>
  </cx:chart>
</cx:chartSpace>
</file>

<file path=xl/charts/chartEx6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_xlchart.v1.20</cx:f>
      </cx:strDim>
      <cx:numDim type="size">
        <cx:f>_xlchart.v1.21</cx:f>
      </cx:numDim>
    </cx:data>
  </cx:chartData>
  <cx:chart>
    <cx:title pos="t" align="ctr" overlay="0">
      <cx:tx>
        <cx:txData>
          <cx:v>Treemap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/>
          </a:pPr>
          <a:r>
            <a:rPr lang="en-US" sz="1400" b="0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Rockwell"/>
            </a:rPr>
            <a:t>Treemap</a:t>
          </a:r>
        </a:p>
      </cx:txPr>
    </cx:title>
    <cx:plotArea>
      <cx:plotAreaRegion>
        <cx:series layoutId="treemap" uniqueId="{60385C8E-4C5B-4DD6-ABE4-F6D13D5C2A33}" formatIdx="0">
          <cx:dataLabels>
            <cx:visibility seriesName="0" categoryName="1" value="1"/>
            <cx:separator>
</cx:separator>
          </cx:dataLabels>
          <cx:dataId val="0"/>
          <cx:layoutPr>
            <cx:parentLabelLayout val="overlapping"/>
          </cx:layoutPr>
        </cx:series>
      </cx:plotAreaRegion>
    </cx:plotArea>
  </cx:chart>
</cx:chartSpace>
</file>

<file path=xl/charts/chartEx7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_xlchart.v2.17</cx:f>
      </cx:strDim>
      <cx:numDim type="val">
        <cx:f>_xlchart.v2.19</cx:f>
      </cx:numDim>
    </cx:data>
    <cx:data id="1">
      <cx:numDim type="val">
        <cx:f>_xlchart.v2.19</cx:f>
      </cx:numDim>
    </cx:data>
  </cx:chartData>
  <cx:chart>
    <cx:title pos="t" align="ctr" overlay="0">
      <cx:tx>
        <cx:txData>
          <cx:v>Funnel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/>
          </a:pPr>
          <a:r>
            <a:rPr lang="en-US" sz="1400" b="0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Rockwell"/>
            </a:rPr>
            <a:t>Funnel</a:t>
          </a:r>
        </a:p>
      </cx:txPr>
    </cx:title>
    <cx:plotArea>
      <cx:plotAreaRegion>
        <cx:series layoutId="funnel" uniqueId="{95B6BF1F-C458-4C13-8823-998C90FD7F86}" formatIdx="0">
          <cx:tx>
            <cx:txData>
              <cx:f>_xlchart.v2.18</cx:f>
              <cx:v>Nrs</cx:v>
            </cx:txData>
          </cx:tx>
          <cx:dataLabels>
            <cx:visibility seriesName="0" categoryName="0" value="1"/>
            <cx:separator>
</cx:separator>
          </cx:dataLabels>
          <cx:dataId val="0"/>
        </cx:series>
        <cx:series layoutId="funnel" hidden="1" uniqueId="{00000001-3A2E-451A-A81F-81C076CB8187}" formatIdx="1">
          <cx:tx>
            <cx:txData>
              <cx:f/>
              <cx:v>Perc</cx:v>
            </cx:txData>
          </cx:tx>
          <cx:dataId val="1"/>
        </cx:series>
      </cx:plotAreaRegion>
      <cx:axis id="0">
        <cx:catScaling gapWidth="0"/>
        <cx:tickLabels/>
      </cx:axis>
    </cx:plotArea>
  </cx:chart>
</cx:chartSpace>
</file>

<file path=xl/charts/chartEx8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olorStr">
        <cx:f>_xlchart.v5.25</cx:f>
        <cx:nf>_xlchart.v5.24</cx:nf>
      </cx:strDim>
      <cx:strDim type="cat">
        <cx:f>_xlchart.v5.23</cx:f>
        <cx:nf>_xlchart.v5.22</cx:nf>
      </cx:strDim>
    </cx:data>
    <cx:data id="1">
      <cx:strDim type="colorStr">
        <cx:f>_xlchart.v5.27</cx:f>
        <cx:nf>_xlchart.v5.26</cx:nf>
      </cx:strDim>
      <cx:strDim type="cat">
        <cx:f>_xlchart.v5.23</cx:f>
        <cx:nf>_xlchart.v5.22</cx:nf>
      </cx:strDim>
    </cx:data>
  </cx:chartData>
  <cx:chart>
    <cx:plotArea>
      <cx:plotAreaRegion>
        <cx:series layoutId="regionMap" uniqueId="{131BD1E1-6013-47A8-962A-2721368EA882}" formatIdx="0">
          <cx:dataLabels>
            <cx:visibility seriesName="0" categoryName="0" value="1"/>
          </cx:dataLabels>
          <cx:dataId val="0"/>
          <cx:layoutPr>
            <cx:regionLabelLayout val="showAll"/>
            <cx:geography projectionType="mercator" viewedRegionType="countryRegion" cultureLanguage="en-US" cultureRegion="BE" attribution="Powered by Bing">
              <cx:geoCache provider="{E9337A44-BEBE-4D9F-B70C-5C5E7DAFC167}">
                <cx:binary>jHpbc6c4ku9X6ajnQzcgIaGNnX2Q4H/1rWxXlatfCNtVBQKEhIRA6NOf9MzuRu/siYnzYocRIJFS
5u+S/vf38G/v489X+1tQ4+T+7T387VO3LObf/vjDvXc/1av7Xcl3q53+tfz+rtUf+tcv+f7zjx/2
dZNT+0eeZviP9+7VLj/Dp//4d3hb+1Pf6PfXRerps/9p98efzo+L+xdj/8+h3961n5aPx1t4098+
8Z9jK7369NvPaZHL/rybn3/79D/u+fTbH//8pv81628jLGzxP+DZIv2d4CxlKWIoJQSn5NNvo57a
/xzGvxOSpSmjZVlkKCsRDP9j6rtXBY//f6zn76t5/fHD/nTut//8/ZcH/8fi/3JdOi3+8e1CfyyU
13//sj/+Z2z/49//6QJ86z9d+Uv4/9XYfwepel1e679H9y9P/uvR/wr4Pz36rzbpH0E8//jbpzz7
y5Z9vOFfBfi/Hvj56pa/fSK/4xSVhJG8ZCnJi0+/bT8/rue/FxhnhLE0L9MMNo5++m3Sdulgv7Pf
i7TAiNGiRGlKS5jdaf8xhNnvmCHKKErzHJOU4f8+yg963Fs9/XcU/vPv3yavHrScFve3T+zTb+Yf
d32skX6cGcIKzIq8LAiiOYbx99dHyBa4Ofs/Ke7DOCtS8GbEk1AdvRtcUW92fG6QvrAePxVjYYUL
xfkv8fl/TIzgC/73zCQrc1ymOMXFP80sdau3vsQFlxveBI7Dc5/0z0Xnjln8ZVB6HtVyU4xd1Wv8
tdnQt3TdXz2O96FtJGcXdZFt13CarReGtgeKtvureyh9e1u6O5/jE563c+uPLWqkQK6beFJOD0FN
3//1h2QM/3MQs5zhvMQoI0UBW13APv41iH5vG5I2Tc4jZrvIsv4wBaqEJ/Fbv9rsgD17WyeHhaMr
q3sVz45MydFp9L0Ny9uWlxwHywSJOheCji05oWZ46dfOcEfDr3XxVhSNyeC9QxQskbdJbDqBTHnq
EMuFaehr23RD5VRWYzReJSI/W4bgQugb7rehKixzFZoHeSjDiHhYWCH2dPtzZR3iXV+Tsn3dpmLk
xA6UJyq/Sej6pZl+oZdi+ryl0zumJZedZXzxRVq1ubV8wLDgZfGNwFYOXFG+JuzXnqpELF1y9c32
oElyjR73XyWywz3u/b13b2FJc7GP2SKkG0eRqNhyRJ9KP5Vis/oOGfYL6ut5HmN7nNpEVsPMvrHV
fp990V+SUj5sjxgpoZyaqsboyGM5X1zqN+HW8ZZ6JBbcKV6Y9JrmLK9alRXVoLbxvnfTwssV8QUq
ukiX9uPYN6e4zLB//cAu0m7bHQrTBdF25PNScmtGxVk+ycPoO97iAR99LFs+Nmuskq7/CMa5GLyr
yCxvvGuTE5Pa37X5oEQim/2IFY6iQObQmpDyuR/2esj9ccpjcxj3eEg6M/CZZGOl+/Fl91tXGVwg
Udg95/Mcn418K+bFcobaJzY3ntO+Hzgt84eh20TqqDvbthFW4Z4Xy8zbtrvLLTomOv22SeOEZoRV
lqRP0i+GU7uW52jquB8OKGz9TaaSRsTSRt527IosjRCjchB9MInwjTnhVHlekobWOysOKV4I19nc
i9QIWwi3xecpLD1X5fCZjfpmbNu3YSi/723yZ1OkIl2xqYveUbEX+8kUv8ymy6pIpK9Wkp211Z+x
dZeCmmMS/ClNBnSHUNpyNkVYwDI++BDOvuj6A0bdnTPtRSF5Lpqm8jHsVUPmJ6PKjHd5MQpL91/z
0tY0ZBnfU4w5vR8b/RIiybgLZ6Iqg/TOWdtsolip5cGnpMrCdU+M5ZNZVh5CHE69s919O5PbXTGI
2q7besm8FBHnl2aPN2uSEC4nmR1smvMF7eupbdLDMoX1IXhOVM8BsS+l9d+Hsnd160Lge999k5mM
fAvja+EwFtgnfFPqBmdsFDtNX9rFVt00ZSLd3BnrNb/aYbid8ymvN6RfdEbvAyVOhKKc65HBmVJj
N/IhFO/T4CdB5javUjp9H1NUYXKNC135xKyqdPbElNViX9Kt6sv5hmppRReS7AQIJQadajE562E9
q+bzOB6aMm5HTeyTJnO9Dnque88wLzQ+IO1L3rMk8ikpHP/IjiFoy5sMrVzr7UCveiU3CJHIMwYH
NrWz5j7dr07TO4+IF2SfnjrVXOjU/IrtMPCAsx+jCaNQ48z42hWr8NK21bzaI2rReAhkSTguVggf
Kg6xUX3F8OREb7hROVRF1piKjarhspFPrcYiQW3Hm8kaMSfbQ7NITtP9ySUKne2612hyNZyMKHST
l3W2DyIt8XI2pXzedJCcGAQMr1kqp02FWfk2ZJnlpM/It8zAGfuhx/RPk9AW0m9pjr1agsDO37vW
vCHUfG9shj6n7T7ytmhcFUhjBb7gMX5Dy4SE7VNadcnnQq5vSRnzR0LK166HtO6bLxLDBitaBp4k
S34wlhwyYr7YhLjDsk73yURu5dYuYiHhc4qTvlIvOcWxKlm38TbXBzRDqIzZYFc0XcSYdBn3cXjZ
ou+vNh15pNnnYdffCqpz3toyO7LpvOurXdaWJx2+zl8yA4dLa75l7KtCJeztrl+DNIAcxs58HTVX
MM+Nx0aLRZW2aijRIiu/GK+CIEU7VqQjr32WffXjNPKmZ4pnYc4OTdEfTZx3MSBzsWWxHOY0PE6G
VuM4ZyIMwD7ssp9G3ZzW0Xy3pKyc0cmNvU6xaQ5ZN1u+TekX2s+/HBrv512dYysLTpsOeAJWj7NW
5zE2330yolPhTXEcZFn5KerDUCa/NsleeqgafJPxaVpjc1ZGoyNrXBQkcbNwueHaoXgIkIdlbPRl
bkx/AFrX89l/Zxn97tMyEWVHFSAnPvvFlmIZyMzxTFqB8kEwtwil1z+10uHMQvc5H0x5jKW82Zuc
1mkkEy+3i1W3SUdTYX0fhJzlt5B2H5VgXiqzNYe+3QQdBsVXNT6mW9ggodQhL23gXYLe5DjyXrdX
S70A2FqT8hmgUrQGCzmu52noKuxyyTPVl6I02Ai1B6iwGz22Fifcleihhx3Ec0k+Y7coTjwu+eK0
rsZh7w4Z7hOxux6S0+0XrBHm3sER0nQfa6QfirAGLrNsOiAyr7yfm8eSJm9Lx2RF9lCKpqQvLtCn
aS+7SqnpuoaJs/Ur8DX4FrNXBe7guJRllW8jO8TZVapc75qtbc+zDp/1oiQflP7SESgky/4+5DSe
Rwt4D9h25+d1v5XB99xuQ3nU3dnL4iUb6GvW3+g1XW7n1v3ZptmDDVBXBtrdRe0awfIYuOnz91aa
4QIxF9scIB7IN3e56m8St53zBiWHDmfjAU3Lr6RZeOJ5AfifDG29bQAW5aYsX7U3wvXdcru2xzw/
+n27m0tvn2TIvzRpF7nKPohLPsynrWFB7BGH4zTSe1IY4LjdftsjpXk5OI4crZqyfc4Re0qsKfnW
ma9G05FDLeNpt3ylvixEbIq3jdJrYtwhn4p7tVKxheU9o6Gp23yvfNtlopuKQaBh+rMIjHIvmRLb
xkbOYqardDWPs7GCbM7UdpCN6JPX0itIS4oHHs9pO4zc4XESvYRyX27DY1FstQn7dFxzefexmLxs
jp0LdSjSr2uR33sWvtml3E+zpvODlQioTCzLugfAAuqC8sO2TcLupr1SQMijI4BjKXqSuoxXNzXr
ce/cF4fScHHBndiwyuO4d8MpbcozavkejD80G56qY48sq7oSKouxrD2sfngJ20Ce7HyUCRCfoki2
gwm2eMIZXYUMfX4LleSpL1soyFnTVt5s52JJyAHI9jc3pv5g4wK4kM3PHc7NyZvQ3xKl22pvYnfN
2Q9dMlRR5gOPW7deJMH+kgaPagur4a7qogWGAUIkdVvLu/LAytgKmiHDA5pwhZb8Ry439WVvfrmV
uOOk11KM3o8nYKhrEtvbfS78JQZXJwuZKmzbXiTBnbdlNNUzMN7sGeD6nK8SjloR9ps4DphPRXz2
GCXfKCG1pNi9YKzKyvbMHXbi7QlC1vB+ILaiwPW6vgEpVYhkYFiYoEo+JuPXjk3fJxNLnoZvS9ez
OxkXVGcwW8PaN+bjzvdmfu+Lnp0mFG3dbk37HSnzc5jX5WEc2HxNBnKbDPlnwLv4MjsjdEyVKMzU
1ytjSJQtIYIs+Z3SaTiGgMdrxnbIq7Rz9aDdaWrCJvYuu6Y+K4H36b3C6fyabmgHhefL86gRcCC0
PWWB3ppc74e2sJlofRkFajFvEk1AjzEIIBIaoIlux37iUfqN9w3JT61ET9G7eFv47dJn+Z+6zA8y
esnntKW8Q+XMJUjw05zsEw/jxmrcjDyJpeGtz9/3DTth+tYLPZQvCEN1MvPigc/390p3VxB5Y9Le
qqV/KZqiuE6jPOXIAU1NU1XhBEjd33+QHW+HrZgQbzZPxJaSh3VI9XEZCr7NxQG7Xd+S8B0vbq9p
u4NqlieW6i/jvuRckaW8FkQOIELicd2zlxSEw2FoRvjWmDxbM+cHi4vDwHZ2TKadG9+XfHdYfd4z
0l7aNswig3m0HQDmesCCLQWaVPZpwgdt57sibb4E3ZLHXdsvbiIXvSbvIXT5mSY37TTG6xbJezIC
7LSJdjxdR89HnEeo8raFqrjeS7X/SFiRcTsz4HRRssu6WXZpI31BrJ0OZotNRTb7LRh5r0ACiBQ4
ZpgU732hrgMbeg7JY6ZYHvJ+gy30ntXJoI9mbmYQjh2UtHzhumEP2nY5z6QHnM/NFfsBCeNkenRp
/O6b7pfegSXrTf4EHbdAGQeqoK1j9biGG5OOJc8pm8XqtkLMalRiDHMiEDZ3/UhNtS/NevBLyIBQ
Rn8dSroekzQ3585D6rd0QteiNddBTslLGrr5SJM1O6wI2fPSdVGsclBnaeXIfQ+CDRO/XHvfd7WJ
log5X22tJg+EulnNnc/MsYVqTGBLPRkcECS282FFtF5BmdhlAyq1Z5Q3rb4r1vWbY+ghh5zk2do9
rK3sD5sCZp+S9aDQDgJ2sXcJK5/RnGhB27esveKS9nzcm3rF7Fu2y3cc0+GkM3yIO/3q+8Wc5/fZ
zADYyZ6eAQYhhSfCY7M8JEx3p1KpK2jiqWJDC8x8phP3M1dLRup5PY9pCnVzWsnRI140uTxM4/I+
wMbnvgPGtz4j7Og9UDxJcn/1e2LFkmvBxhFMhh09kHJ6XRjtxFrMXuAyy5+G9byl2oG+ZnyjOy+K
eLek3UuxLB+ULbthsz5tS5celR9v8Ex/oDzTHClgHsU8zNxmxV5jk17aNZ7DSgeRdGt6N6wEVVqm
40HLHR2JY89ZMbTXQhomssVMYuqJWDQzR8CftsJqvKqxTzmegDFIac7NNPnv6tgRAKK1nJ4ygCwy
dw9D2J7WbquxB8zuLL0YStJb3TIIlKoQ8p3IaZsBy34p1xEckTmCzCpnfFoLzSMcBm5a1R+TsXmZ
6JTcxs1znfTyzvTLAN4MZacsc5dIE3JtZLVAIT31evzZdqDwcAfaxs5IJDNI1XLq5XHZMUTI2JOn
QCWBQNtTuUygCqf7YQ4AD0MDdkB227iGjzp/mrO8FDrvfxVN8pyFAcToR84VzCaQqm69kefUdSmH
L6dHGZi5zHN/Z2fr7tVSnNI4DCCfU1/5bG2/dCPaLmrOGc87XYq0teQYmiV/XE126mZdXGeSHObN
4McekfVcqCQDmdED9R/9s5Zr+2zCcoR77Lz5h9ImxRmCNQivnOFxie7695s0aHruEt+LBmVedKtR
d25yxzXLkzsdB9Fmm6vaVfmDSXxFackehla5qumHsjYLfaaWsatfaJW6CVJLZezs8HDErf3qZVAP
//jR4K+L0Z0wmKd5EkSJcHmSA7pO21bex1wDgOTjehjX7KhZunKJcHdu1vnnNuBnhmkLGrlwx6ac
H3tJO57OQyu6MjyzjYOdtNd5kdF6ZvIW6Auqy0S/GATJX6iA+a6dvQ96udl7fxNZAOGNZxFd/p1s
y23RDalgZCVVzADGB2n5B9/RVzBEct6bAkQyreZ0tHcx9FPlWt4O88NiyS/tuy9FcNvBEi8rMJmB
DqIHH+d4tG366KZrb7wWDcU/BqMKoeZjiuRtm4Knp/et52kSVNW4/TS1cagsBhLTfDCJV9pIzD8y
fKLpqdjJANJiBG25zGm9OxBkjY6HNsPpoXRG1q2ECKktO2RJho6YbYtoiaFcdUkVwSccFbh/eJTN
VWrArlXTDFi0dGJbaQKthCmDFA1QJ9IT86YXah0uagT5io2duGv27wbMedEpu3Cad7Dw/Q1GjJCb
G2s6d3W+h4wnGlJEKv+W7EAT/LTNPKrnXBY7D1ORczoPXmwOZTXJG8eTrChq1tbjHl7B54fEA25i
bDccWG4fi3V+x1nx4aniWoaJnO0+vzugvjY369WG9DQmSc6J3uZazqJwzXRCFpQbTTp1lSoeBoTA
mSjyH5N5nWDaO0qM42oqN4hrv/EhgvgCz+NhbPsLGJzpoakpguLcLiMT8+Z0fc3CoisJTlKekjp4
SGMMh8dmaXLoJXgPKEtfrWdiHAcCxb95jOMELlcqezEWmEMdvGeoiXxMMczl5UMX99uiHx2csr04
5j2tHF44KRT6Wgb2q2Tr2yRQQr73aAZa5ps/t5AhvpksF90O1TAHP0etBe+msHP7EWSrCJi7Rglp
Vv9ZgwG3LBpfjFo6MFTL8nbIlpMJMz4wA47kRJGsRrDfuTagFcbenBY0nTc3qFoawAxChrog/cJR
2ms4XPl1m3vgDtkEIobeRxAUhilUkaQXDs/zTUkIcHqfXIL+snedutAIgQYfvprLULXEcdjJ5LFc
moajiQoSygQc5aU/unU5LhH7mw6tdd/rFEjifO7lGoQemxsJLRJBN75F6eql/6o0aL/gZnsgcjuq
cBOLEgyZ9oRkKz/7VD2uVK8cdOeFkXK9EnNcQnjbNrQK0u+3q3agHQe1nxDOTumG/yTgjY1dAQWs
HR7xNAGPKmcJBWhdq3GTYKzAeo3LIoiS9tlPXCbmrQtQFVgf7mm7taKUrRjGmAssY3f82MhIONAR
xvHQfRloq+t0oHfz6EYBRLJXxY2elrpj7tjn3XS0jnwzilURO6CUaG6O43iDDlLq9EDA6RWjHW63
wdZbQ8uz1vJlHDN6JiGBxEaq2l13JX7XVQZFp5/v6TI+zdLhi4vDZ0zK8bNW4S6xqWiX4j2b/V3f
Tw9uGS7JRGvXsYNsFVBY7E/NEG9Ntye3evqRL8V+LIsuiDz2F5uSEeQPDXzIQP8jk4OA6rwoooYK
ko+YO7Cgxd6yQQBjpMtuuIJQbc61B9n4d5+pY5nkUAUYOzAQP4DoWAIgrg9bdIxTNFAxJNv84ddV
LMDZ0j3YQ0PoP2zXlhzJDJ2AdaQK9mrRYCclHd+tvOqsENASqfKlvJsQepdL2Ymk2RxYMS23BTEn
46LmlALn1tAuFlRRCX48kaLPgQymtM+47rgm08YLRoxAjSICrN7D2viVY3xLZpCAtgRnYJTLICa4
G9K64GbV8UTCgm8YEMF+lLdm6qC6a/UmNzkfAOi+Ma0TEC/W1lM37WJdp4G3U3GcTQa4NsD2sPSt
8FVjN8LbeKfm8jTEdLpJJYQ16fyjRbEXDJDJ4m+pBCGbIgdVYMK/LInHRA7yCGcfzKYWoKHsofO0
4vKcRRCoatO8yHrKA/aVm8FNp9hPVdnuT5TutW9mKHdOPu7RSQENPiiNKqI6xfpEwQ6YmA4Ql4EJ
Rtf1VrXu21SYC5BI2D49CujdZmKfTzahUQxbCy2WgoBFkmXqkE49lHN/vxt7Z0zoRIvjd5KrX8ix
r9ZCH4dsfZ1REAc5a3hs1SzaYv3Gtuyr70wNPZ/iuEl770CaTcvybR+gkbhH2woToVvThmewkE7E
03MGTQ6RN9gKhRtIxjUXrMufSKG/DL5IeI9+lF3mqn3vtuNQpA/9h7jQzm8HlH7NotovIYk1K9Zq
6uFQF84clg5kcjtkAgzO5NIm9s+MKvDw9nEQQeU1MB7gmHj1h4Xu2W0p2gMop43vVHb1jvVdVMtL
NNl+9ml6bmKxnaYp/d5IZG48XMgpbMMOmts0ycznfHnQIeu43LKhxnn/Zhc5VRlFrMJgEe/57VDQ
/YL67Rx7NomSugLOEvibRO5S6Dn5cyep6OBFF9nUe7qMgB7d/dYDLzcDJceCbm+Ebus14MAXjDz4
Ia0HetF9SYasq5upRpn8ZU3G7vGET2iDqVVo75JhhXaLzsGnHfApo+nz0ENVxGCEq4RxwEJ38GW4
bxfoizSNt9dyx6aSGhIMbRBoCb4d92aoAFPBH4K8hfYW5TEroYtY5pddl+V1AZ8H4GUEM7buTP91
DfHOxI4czNC+JLNh93QKGGQOtBfbvr/1OBlrsKyB+aR5Tbrw3O/msbd5FJLqx0l2j3IFrp+nScX6
+JwHm3E5TNCfWMlbgzORgC8Ci9BfdB8IRxD0CvD010Tow96AhGunAIECZb+1IEC6hizHgZU1cBF5
3IahE+kcP5sd1Q0DuRE0Wc7R9uD76ptlAzt4g/4bL0YzHHY1VoxRX0ui5hqXKrvswC76FhKmW8JW
WYve8nn+smUf3sIkvYgkwIFS5BKVqQJrLnHv0QkaCw9dosTQTqDt+gAmcDtulfNrfiqYPq+LvKat
O6V67LhqW1mZ+caozdaIgh23oVrGvTxaa67ZshRVGsDHtAs9NXJ8AkNroLEu0rFSQ5dWOskDn5r+
SpdGZK7ojoSGB7ZNX9gwdTxpUKgbtfO0Lw/LOHRAsE8q7I/QyvMilP7zqqERt8gvRUneUg1cg4TM
AdnuwQglQZixGaqI+rIyt41CyWlGsYFuDvxnw+rTyBM3PcI5fpNl+8v7O6bhC/ou5lwjcJXmJlQ7
CDo+zfpq5hHf7vmoj7tNy0oV9gcdreIL/FODXxBsbKkfIxDXcnnI/drVcdq+pTGYyq6FAOzZeLi1
ajN8YdvXdS4acK/pZz9C8Glnf+g8fx4TxcsRvJdhJy/zDgXN0rGOxa6Ouyk9ZyNwBjVAhz8b+q9j
XLvzxNKCB6vPQ2zzQwOt9oMM8wWseXBKANsFnZb/S6rZtTYMQmH4FwV0+TDe9KJZE7qLlnVbV3YT
xijmq43RJDP59Tta6VoCpWyXRw8vooie8z5VwgoMBlgGfjbx3SVRgYgYKUkcFnhVYWdNd3H5AI5P
lXbpQuXgnJIS7j1UVEPUUFk9tlJuw0O3RwUsqOwANkCt+hDO8HKABlQ00C5990bdusHwJXPCjVdn
+Uoh7ylQYLZCrcjn0B0sY+EGdJ7z4+55ZAh+XD0GL21QW1R/u9GYi8RXGQOqoIl94bz1sudQIvj9
AgkilpTxTavadXfEn41+tQ1NYmEny8WcAJ2vmsPDzTKLm53DWbKvNbYlDSL1O3wdgoYV1TDSVTDB
om7PnnEhLWQ4odd6InFX0iVgNRX6I2dlhAzjdUvgX6gcoHgXezld+YkKvCvJHouhFGc/AAAA//8=
</cx:binary>
              </cx:geoCache>
            </cx:geography>
          </cx:layoutPr>
        </cx:series>
        <cx:series layoutId="regionMap" hidden="1" uniqueId="{2240BF85-56CF-4784-AFED-BC7FFB120C35}" formatIdx="1">
          <cx:dataLabels>
            <cx:visibility seriesName="0" categoryName="0" value="1"/>
          </cx:dataLabels>
          <cx:dataId val="1"/>
          <cx:layoutPr>
            <cx:geography cultureLanguage="en-US" cultureRegion="BE" attribution="Powered by Bing">
              <cx:geoCache provider="{E9337A44-BEBE-4D9F-B70C-5C5E7DAFC167}">
                <cx:binary>jHpbc6c4ku9X6ajnQzcgIaGNnX2Q4H/1rWxXlatfCNtVBQKEhIRA6NOf9MzuRu/siYnzYocRIJFS
5u+S/vf38G/v489X+1tQ4+T+7T387VO3LObf/vjDvXc/1av7Xcl3q53+tfz+rtUf+tcv+f7zjx/2
dZNT+0eeZviP9+7VLj/Dp//4d3hb+1Pf6PfXRerps/9p98efzo+L+xdj/8+h3961n5aPx1t4098+
8Z9jK7369NvPaZHL/rybn3/79D/u+fTbH//8pv81628jLGzxP+DZIv2d4CxlKWIoJQSn5NNvo57a
/xzGvxOSpSmjZVlkKCsRDP9j6rtXBY//f6zn76t5/fHD/nTut//8/ZcH/8fi/3JdOi3+8e1CfyyU
13//sj/+Z2z/49//6QJ86z9d+Uv4/9XYfwepel1e679H9y9P/uvR/wr4Pz36rzbpH0E8//jbpzz7
y5Z9vOFfBfi/Hvj56pa/fSK/4xSVhJG8ZCnJi0+/bT8/rue/FxhnhLE0L9MMNo5++m3Sdulgv7Pf
i7TAiNGiRGlKS5jdaf8xhNnvmCHKKErzHJOU4f8+yg963Fs9/XcU/vPv3yavHrScFve3T+zTb+Yf
d32skX6cGcIKzIq8LAiiOYbx99dHyBa4Ofs/Ke7DOCtS8GbEk1AdvRtcUW92fG6QvrAePxVjYYUL
xfkv8fl/TIzgC/73zCQrc1ymOMXFP80sdau3vsQFlxveBI7Dc5/0z0Xnjln8ZVB6HtVyU4xd1Wv8
tdnQt3TdXz2O96FtJGcXdZFt13CarReGtgeKtvureyh9e1u6O5/jE563c+uPLWqkQK6beFJOD0FN
3//1h2QM/3MQs5zhvMQoI0UBW13APv41iH5vG5I2Tc4jZrvIsv4wBaqEJ/Fbv9rsgD17WyeHhaMr
q3sVz45MydFp9L0Ny9uWlxwHywSJOheCji05oWZ46dfOcEfDr3XxVhSNyeC9QxQskbdJbDqBTHnq
EMuFaehr23RD5VRWYzReJSI/W4bgQugb7rehKixzFZoHeSjDiHhYWCH2dPtzZR3iXV+Tsn3dpmLk
xA6UJyq/Sej6pZl+oZdi+ryl0zumJZedZXzxRVq1ubV8wLDgZfGNwFYOXFG+JuzXnqpELF1y9c32
oElyjR73XyWywz3u/b13b2FJc7GP2SKkG0eRqNhyRJ9KP5Vis/oOGfYL6ut5HmN7nNpEVsPMvrHV
fp990V+SUj5sjxgpoZyaqsboyGM5X1zqN+HW8ZZ6JBbcKV6Y9JrmLK9alRXVoLbxvnfTwssV8QUq
ukiX9uPYN6e4zLB//cAu0m7bHQrTBdF25PNScmtGxVk+ycPoO97iAR99LFs+Nmuskq7/CMa5GLyr
yCxvvGuTE5Pa37X5oEQim/2IFY6iQObQmpDyuR/2esj9ccpjcxj3eEg6M/CZZGOl+/Fl91tXGVwg
Udg95/Mcn418K+bFcobaJzY3ntO+Hzgt84eh20TqqDvbthFW4Z4Xy8zbtrvLLTomOv22SeOEZoRV
lqRP0i+GU7uW52jquB8OKGz9TaaSRsTSRt527IosjRCjchB9MInwjTnhVHlekobWOysOKV4I19nc
i9QIWwi3xecpLD1X5fCZjfpmbNu3YSi/723yZ1OkIl2xqYveUbEX+8kUv8ymy6pIpK9Wkp211Z+x
dZeCmmMS/ClNBnSHUNpyNkVYwDI++BDOvuj6A0bdnTPtRSF5Lpqm8jHsVUPmJ6PKjHd5MQpL91/z
0tY0ZBnfU4w5vR8b/RIiybgLZ6Iqg/TOWdtsolip5cGnpMrCdU+M5ZNZVh5CHE69s919O5PbXTGI
2q7besm8FBHnl2aPN2uSEC4nmR1smvMF7eupbdLDMoX1IXhOVM8BsS+l9d+Hsnd160Lge999k5mM
fAvja+EwFtgnfFPqBmdsFDtNX9rFVt00ZSLd3BnrNb/aYbid8ymvN6RfdEbvAyVOhKKc65HBmVJj
N/IhFO/T4CdB5javUjp9H1NUYXKNC135xKyqdPbElNViX9Kt6sv5hmppRReS7AQIJQadajE562E9
q+bzOB6aMm5HTeyTJnO9Dnque88wLzQ+IO1L3rMk8ikpHP/IjiFoy5sMrVzr7UCveiU3CJHIMwYH
NrWz5j7dr07TO4+IF2SfnjrVXOjU/IrtMPCAsx+jCaNQ48z42hWr8NK21bzaI2rReAhkSTguVggf
Kg6xUX3F8OREb7hROVRF1piKjarhspFPrcYiQW3Hm8kaMSfbQ7NITtP9ySUKne2612hyNZyMKHST
l3W2DyIt8XI2pXzedJCcGAQMr1kqp02FWfk2ZJnlpM/It8zAGfuhx/RPk9AW0m9pjr1agsDO37vW
vCHUfG9shj6n7T7ytmhcFUhjBb7gMX5Dy4SE7VNadcnnQq5vSRnzR0LK166HtO6bLxLDBitaBp4k
S34wlhwyYr7YhLjDsk73yURu5dYuYiHhc4qTvlIvOcWxKlm38TbXBzRDqIzZYFc0XcSYdBn3cXjZ
ou+vNh15pNnnYdffCqpz3toyO7LpvOurXdaWJx2+zl8yA4dLa75l7KtCJeztrl+DNIAcxs58HTVX
MM+Nx0aLRZW2aijRIiu/GK+CIEU7VqQjr32WffXjNPKmZ4pnYc4OTdEfTZx3MSBzsWWxHOY0PE6G
VuM4ZyIMwD7ssp9G3ZzW0Xy3pKyc0cmNvU6xaQ5ZN1u+TekX2s+/HBrv512dYysLTpsOeAJWj7NW
5zE2330yolPhTXEcZFn5KerDUCa/NsleeqgafJPxaVpjc1ZGoyNrXBQkcbNwueHaoXgIkIdlbPRl
bkx/AFrX89l/Zxn97tMyEWVHFSAnPvvFlmIZyMzxTFqB8kEwtwil1z+10uHMQvc5H0x5jKW82Zuc
1mkkEy+3i1W3SUdTYX0fhJzlt5B2H5VgXiqzNYe+3QQdBsVXNT6mW9ggodQhL23gXYLe5DjyXrdX
S70A2FqT8hmgUrQGCzmu52noKuxyyTPVl6I02Ai1B6iwGz22Fifcleihhx3Ec0k+Y7coTjwu+eK0
rsZh7w4Z7hOxux6S0+0XrBHm3sER0nQfa6QfirAGLrNsOiAyr7yfm8eSJm9Lx2RF9lCKpqQvLtCn
aS+7SqnpuoaJs/Ur8DX4FrNXBe7guJRllW8jO8TZVapc75qtbc+zDp/1oiQflP7SESgky/4+5DSe
Rwt4D9h25+d1v5XB99xuQ3nU3dnL4iUb6GvW3+g1XW7n1v3ZptmDDVBXBtrdRe0awfIYuOnz91aa
4QIxF9scIB7IN3e56m8St53zBiWHDmfjAU3Lr6RZeOJ5AfifDG29bQAW5aYsX7U3wvXdcru2xzw/
+n27m0tvn2TIvzRpF7nKPohLPsynrWFB7BGH4zTSe1IY4LjdftsjpXk5OI4crZqyfc4Re0qsKfnW
ma9G05FDLeNpt3ylvixEbIq3jdJrYtwhn4p7tVKxheU9o6Gp23yvfNtlopuKQaBh+rMIjHIvmRLb
xkbOYqardDWPs7GCbM7UdpCN6JPX0itIS4oHHs9pO4zc4XESvYRyX27DY1FstQn7dFxzefexmLxs
jp0LdSjSr2uR33sWvtml3E+zpvODlQioTCzLugfAAuqC8sO2TcLupr1SQMijI4BjKXqSuoxXNzXr
ce/cF4fScHHBndiwyuO4d8MpbcozavkejD80G56qY48sq7oSKouxrD2sfngJ20Ce7HyUCRCfoki2
gwm2eMIZXYUMfX4LleSpL1soyFnTVt5s52JJyAHI9jc3pv5g4wK4kM3PHc7NyZvQ3xKl22pvYnfN
2Q9dMlRR5gOPW7deJMH+kgaPagur4a7qogWGAUIkdVvLu/LAytgKmiHDA5pwhZb8Ry439WVvfrmV
uOOk11KM3o8nYKhrEtvbfS78JQZXJwuZKmzbXiTBnbdlNNUzMN7sGeD6nK8SjloR9ps4DphPRXz2
GCXfKCG1pNi9YKzKyvbMHXbi7QlC1vB+ILaiwPW6vgEpVYhkYFiYoEo+JuPXjk3fJxNLnoZvS9ez
OxkXVGcwW8PaN+bjzvdmfu+Lnp0mFG3dbk37HSnzc5jX5WEc2HxNBnKbDPlnwLv4MjsjdEyVKMzU
1ytjSJQtIYIs+Z3SaTiGgMdrxnbIq7Rz9aDdaWrCJvYuu6Y+K4H36b3C6fyabmgHhefL86gRcCC0
PWWB3ppc74e2sJlofRkFajFvEk1AjzEIIBIaoIlux37iUfqN9w3JT61ET9G7eFv47dJn+Z+6zA8y
esnntKW8Q+XMJUjw05zsEw/jxmrcjDyJpeGtz9/3DTth+tYLPZQvCEN1MvPigc/390p3VxB5Y9Le
qqV/KZqiuE6jPOXIAU1NU1XhBEjd33+QHW+HrZgQbzZPxJaSh3VI9XEZCr7NxQG7Xd+S8B0vbq9p
u4NqlieW6i/jvuRckaW8FkQOIELicd2zlxSEw2FoRvjWmDxbM+cHi4vDwHZ2TKadG9+XfHdYfd4z
0l7aNswig3m0HQDmesCCLQWaVPZpwgdt57sibb4E3ZLHXdsvbiIXvSbvIXT5mSY37TTG6xbJezIC
7LSJdjxdR89HnEeo8raFqrjeS7X/SFiRcTsz4HRRssu6WXZpI31BrJ0OZotNRTb7LRh5r0ACiBQ4
ZpgU732hrgMbeg7JY6ZYHvJ+gy30ntXJoI9mbmYQjh2UtHzhumEP2nY5z6QHnM/NFfsBCeNkenRp
/O6b7pfegSXrTf4EHbdAGQeqoK1j9biGG5OOJc8pm8XqtkLMalRiDHMiEDZ3/UhNtS/NevBLyIBQ
Rn8dSroekzQ3585D6rd0QteiNddBTslLGrr5SJM1O6wI2fPSdVGsclBnaeXIfQ+CDRO/XHvfd7WJ
log5X22tJg+EulnNnc/MsYVqTGBLPRkcECS282FFtF5BmdhlAyq1Z5Q3rb4r1vWbY+ghh5zk2do9
rK3sD5sCZp+S9aDQDgJ2sXcJK5/RnGhB27esveKS9nzcm3rF7Fu2y3cc0+GkM3yIO/3q+8Wc5/fZ
zADYyZ6eAQYhhSfCY7M8JEx3p1KpK2jiqWJDC8x8phP3M1dLRup5PY9pCnVzWsnRI140uTxM4/I+
wMbnvgPGtz4j7Og9UDxJcn/1e2LFkmvBxhFMhh09kHJ6XRjtxFrMXuAyy5+G9byl2oG+ZnyjOy+K
eLek3UuxLB+ULbthsz5tS5celR9v8Ex/oDzTHClgHsU8zNxmxV5jk17aNZ7DSgeRdGt6N6wEVVqm
40HLHR2JY89ZMbTXQhomssVMYuqJWDQzR8CftsJqvKqxTzmegDFIac7NNPnv6tgRAKK1nJ4ygCwy
dw9D2J7WbquxB8zuLL0YStJb3TIIlKoQ8p3IaZsBy34p1xEckTmCzCpnfFoLzSMcBm5a1R+TsXmZ
6JTcxs1znfTyzvTLAN4MZacsc5dIE3JtZLVAIT31evzZdqDwcAfaxs5IJDNI1XLq5XHZMUTI2JOn
QCWBQNtTuUygCqf7YQ4AD0MDdkB227iGjzp/mrO8FDrvfxVN8pyFAcToR84VzCaQqm69kefUdSmH
L6dHGZi5zHN/Z2fr7tVSnNI4DCCfU1/5bG2/dCPaLmrOGc87XYq0teQYmiV/XE126mZdXGeSHObN
4McekfVcqCQDmdED9R/9s5Zr+2zCcoR77Lz5h9ImxRmCNQivnOFxie7695s0aHruEt+LBmVedKtR
d25yxzXLkzsdB9Fmm6vaVfmDSXxFackehla5qumHsjYLfaaWsatfaJW6CVJLZezs8HDErf3qZVAP
//jR4K+L0Z0wmKd5EkSJcHmSA7pO21bex1wDgOTjehjX7KhZunKJcHdu1vnnNuBnhmkLGrlwx6ac
H3tJO57OQyu6MjyzjYOdtNd5kdF6ZvIW6Auqy0S/GATJX6iA+a6dvQ96udl7fxNZAOGNZxFd/p1s
y23RDalgZCVVzADGB2n5B9/RVzBEct6bAkQyreZ0tHcx9FPlWt4O88NiyS/tuy9FcNvBEi8rMJmB
DqIHH+d4tG366KZrb7wWDcU/BqMKoeZjiuRtm4Knp/et52kSVNW4/TS1cagsBhLTfDCJV9pIzD8y
fKLpqdjJANJiBG25zGm9OxBkjY6HNsPpoXRG1q2ECKktO2RJho6YbYtoiaFcdUkVwSccFbh/eJTN
VWrArlXTDFi0dGJbaQKthCmDFA1QJ9IT86YXah0uagT5io2duGv27wbMedEpu3Cad7Dw/Q1GjJCb
G2s6d3W+h4wnGlJEKv+W7EAT/LTNPKrnXBY7D1ORczoPXmwOZTXJG8eTrChq1tbjHl7B54fEA25i
bDccWG4fi3V+x1nx4aniWoaJnO0+vzugvjY369WG9DQmSc6J3uZazqJwzXRCFpQbTTp1lSoeBoTA
mSjyH5N5nWDaO0qM42oqN4hrv/EhgvgCz+NhbPsLGJzpoakpguLcLiMT8+Z0fc3CoisJTlKekjp4
SGMMh8dmaXLoJXgPKEtfrWdiHAcCxb95jOMELlcqezEWmEMdvGeoiXxMMczl5UMX99uiHx2csr04
5j2tHF44KRT6Wgb2q2Tr2yRQQr73aAZa5ps/t5AhvpksF90O1TAHP0etBe+msHP7EWSrCJi7Rglp
Vv9ZgwG3LBpfjFo6MFTL8nbIlpMJMz4wA47kRJGsRrDfuTagFcbenBY0nTc3qFoawAxChrog/cJR
2ms4XPl1m3vgDtkEIobeRxAUhilUkaQXDs/zTUkIcHqfXIL+snedutAIgQYfvprLULXEcdjJ5LFc
moajiQoSygQc5aU/unU5LhH7mw6tdd/rFEjifO7lGoQemxsJLRJBN75F6eql/6o0aL/gZnsgcjuq
cBOLEgyZ9oRkKz/7VD2uVK8cdOeFkXK9EnNcQnjbNrQK0u+3q3agHQe1nxDOTumG/yTgjY1dAQWs
HR7xNAGPKmcJBWhdq3GTYKzAeo3LIoiS9tlPXCbmrQtQFVgf7mm7taKUrRjGmAssY3f82MhIONAR
xvHQfRloq+t0oHfz6EYBRLJXxY2elrpj7tjn3XS0jnwzilURO6CUaG6O43iDDlLq9EDA6RWjHW63
wdZbQ8uz1vJlHDN6JiGBxEaq2l13JX7XVQZFp5/v6TI+zdLhi4vDZ0zK8bNW4S6xqWiX4j2b/V3f
Tw9uGS7JRGvXsYNsFVBY7E/NEG9Ntye3evqRL8V+LIsuiDz2F5uSEeQPDXzIQP8jk4OA6rwoooYK
ko+YO7Cgxd6yQQBjpMtuuIJQbc61B9n4d5+pY5nkUAUYOzAQP4DoWAIgrg9bdIxTNFAxJNv84ddV
LMDZ0j3YQ0PoP2zXlhzJDJ2AdaQK9mrRYCclHd+tvOqsENASqfKlvJsQepdL2Ymk2RxYMS23BTEn
46LmlALn1tAuFlRRCX48kaLPgQymtM+47rgm08YLRoxAjSICrN7D2viVY3xLZpCAtgRnYJTLICa4
G9K64GbV8UTCgm8YEMF+lLdm6qC6a/UmNzkfAOi+Ma0TEC/W1lM37WJdp4G3U3GcTQa4NsD2sPSt
8FVjN8LbeKfm8jTEdLpJJYQ16fyjRbEXDJDJ4m+pBCGbIgdVYMK/LInHRA7yCGcfzKYWoKHsofO0
4vKcRRCoatO8yHrKA/aVm8FNp9hPVdnuT5TutW9mKHdOPu7RSQENPiiNKqI6xfpEwQ6YmA4Ql4EJ
Rtf1VrXu21SYC5BI2D49CujdZmKfTzahUQxbCy2WgoBFkmXqkE49lHN/vxt7Z0zoRIvjd5KrX8ix
r9ZCH4dsfZ1REAc5a3hs1SzaYv3Gtuyr70wNPZ/iuEl770CaTcvybR+gkbhH2woToVvThmewkE7E
03MGTQ6RN9gKhRtIxjUXrMufSKG/DL5IeI9+lF3mqn3vtuNQpA/9h7jQzm8HlH7NotovIYk1K9Zq
6uFQF84clg5kcjtkAgzO5NIm9s+MKvDw9nEQQeU1MB7gmHj1h4Xu2W0p2gMop43vVHb1jvVdVMtL
NNl+9ml6bmKxnaYp/d5IZG48XMgpbMMOmts0ycznfHnQIeu43LKhxnn/Zhc5VRlFrMJgEe/57VDQ
/YL67Rx7NomSugLOEvibRO5S6Dn5cyep6OBFF9nUe7qMgB7d/dYDLzcDJceCbm+Ebus14MAXjDz4
Ia0HetF9SYasq5upRpn8ZU3G7vGET2iDqVVo75JhhXaLzsGnHfApo+nz0ENVxGCEq4RxwEJ38GW4
bxfoizSNt9dyx6aSGhIMbRBoCb4d92aoAFPBH4K8hfYW5TEroYtY5pddl+V1AZ8H4GUEM7buTP91
DfHOxI4czNC+JLNh93QKGGQOtBfbvr/1OBlrsKyB+aR5Tbrw3O/msbd5FJLqx0l2j3IFrp+nScX6
+JwHm3E5TNCfWMlbgzORgC8Ci9BfdB8IRxD0CvD010Tow96AhGunAIECZb+1IEC6hizHgZU1cBF5
3IahE+kcP5sd1Q0DuRE0Wc7R9uD76ptlAzt4g/4bL0YzHHY1VoxRX0ui5hqXKrvswC76FhKmW8JW
WYve8nn+smUf3sIkvYgkwIFS5BKVqQJrLnHv0QkaCw9dosTQTqDt+gAmcDtulfNrfiqYPq+LvKat
O6V67LhqW1mZ+caozdaIgh23oVrGvTxaa67ZshRVGsDHtAs9NXJ8AkNroLEu0rFSQ5dWOskDn5r+
SpdGZK7ojoSGB7ZNX9gwdTxpUKgbtfO0Lw/LOHRAsE8q7I/QyvMilP7zqqERt8gvRUneUg1cg4TM
AdnuwQglQZixGaqI+rIyt41CyWlGsYFuDvxnw+rTyBM3PcI5fpNl+8v7O6bhC/ou5lwjcJXmJlQ7
CDo+zfpq5hHf7vmoj7tNy0oV9gcdreIL/FODXxBsbKkfIxDXcnnI/drVcdq+pTGYyq6FAOzZeLi1
ajN8YdvXdS4acK/pZz9C8Glnf+g8fx4TxcsRvJdhJy/zDgXN0rGOxa6Ouyk9ZyNwBjVAhz8b+q9j
XLvzxNKCB6vPQ2zzQwOt9oMM8wWseXBKANsFnZb/S6rZtTYMQmH4FwV0+TDe9KJZE7qLlnVbV3YT
xijmq43RJDP59Tta6VoCpWyXRw8vooie8z5VwgoMBlgGfjbx3SVRgYgYKUkcFnhVYWdNd3H5AI5P
lXbpQuXgnJIS7j1UVEPUUFk9tlJuw0O3RwUsqOwANkCt+hDO8HKABlQ00C5990bdusHwJXPCjVdn
+Uoh7ylQYLZCrcjn0B0sY+EGdJ7z4+55ZAh+XD0GL21QW1R/u9GYi8RXGQOqoIl94bz1sudQIvj9
AgkilpTxTavadXfEn41+tQ1NYmEny8WcAJ2vmsPDzTKLm53DWbKvNbYlDSL1O3wdgoYV1TDSVTDB
om7PnnEhLWQ4odd6InFX0iVgNRX6I2dlhAzjdUvgX6gcoHgXezld+YkKvCvJHouhFGc/AAAA//8=
</cx:binary>
              </cx:geoCache>
            </cx:geography>
          </cx:layoutPr>
        </cx:series>
      </cx:plotAreaRegion>
    </cx:plotArea>
    <cx:legend pos="r" align="min" overlay="0"/>
  </cx:chart>
</cx:chartSpace>
</file>

<file path=xl/charts/chartEx9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olorStr">
        <cx:f>_xlchart.v5.12</cx:f>
        <cx:nf>_xlchart.v5.11</cx:nf>
      </cx:strDim>
      <cx:strDim type="cat">
        <cx:f>_xlchart.v5.10</cx:f>
        <cx:nf>_xlchart.v5.9</cx:nf>
      </cx:strDim>
    </cx:data>
    <cx:data id="1">
      <cx:strDim type="colorStr">
        <cx:f>_xlchart.v5.14</cx:f>
        <cx:nf>_xlchart.v5.13</cx:nf>
      </cx:strDim>
      <cx:strDim type="cat">
        <cx:f>_xlchart.v5.10</cx:f>
        <cx:nf>_xlchart.v5.9</cx:nf>
      </cx:strDim>
    </cx:data>
  </cx:chartData>
  <cx:chart>
    <cx:title pos="t" align="ctr" overlay="0">
      <cx:tx>
        <cx:txData>
          <cx:v>Only regions with data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/>
          </a:pPr>
          <a:r>
            <a:rPr lang="en-US" sz="1400" b="0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Rockwell"/>
            </a:rPr>
            <a:t>Only regions with data</a:t>
          </a:r>
        </a:p>
      </cx:txPr>
    </cx:title>
    <cx:plotArea>
      <cx:plotAreaRegion>
        <cx:series layoutId="regionMap" uniqueId="{50F2B79F-F9D4-439A-B5B4-A52F107FAAFC}" formatIdx="0">
          <cx:dataId val="0"/>
          <cx:layoutPr>
            <cx:geography viewedRegionType="dataOnly" cultureLanguage="en-US" cultureRegion="BE" attribution="Powered by Bing">
              <cx:geoCache provider="{E9337A44-BEBE-4D9F-B70C-5C5E7DAFC167}">
                <cx:binary>7HpJk904kuZfSdN5mEkSIECUVfYB4NtjUyxSKC+0iJAEgiQIECBIkL9+PCq7sqvUZdk9NmM2cxgd
JBNX0B3u3+Lvr2/xL2/9txf3U9T94P/yFn/90EyT/csvv/i35pt+8T9r9eaMN9+nn9+M/sV8/67e
vv3y1b0sapC/5GmGf3lrXtz0LX74t7/C0+Q3c2XeXiZlho/hm1vvv/nQT/5Pzv3LUz+9mTBM77dL
eNKvH/buZXj79uGnb8OkpvVxtd9+/fBPl3z46ZcfH/SfXvpTD+uawle4F5OfSY5oSVhOcsIKlH34
qTeD/PfT+c+4gD9lSrKCMYoy/PdX37xouP2/Xs7fFvPy9av75v1P//7vf9z3T0v/j8PKG/H7dwvz
vsr9/d8+65d/juu//fWHA/ChPxz5h9D/GJX/6tSPkeffeqmC/vv3/++Hvkh/JjhLWYoYSgnBKfmn
0OOfCcnSlNGyLDKUlQhO/57130P/31jPv479Hzf+EPw/jv8Yfb77vx/9p8vfv/7/QODRzwzRlJKC
lCRFRfbPgU/yn4usTDOSMsZyVqbsh8g/DWr69vWnCxT+V/OnG+JfJ+DH+3/Iw4+nf0zHgf8/kI7/
dgj+19pR8f9T82c97I9OXr1ML7u/QcA/tLE/P/v3/vfDrX+GJL+3m9PXXz/kAAt/4Mr7E/6sFf39
hm8vfvr1A/kZpwjwheQlS0lefPhp+fZ+HKoM44wwluZQbNDi6IefBuOm5tcPRfZzkRYYMVqUKE1p
CW/3JryfwuxnDMULUJTmOYYSxX/A7Z3pV2mGP6Lw7///aQj6zqhh8r9+YB9+sr9f9b5G+t5dAfMw
K/KyIIjmgG727eUeChsuzv5HitvYj5oUvO7xIHRDbzpf7BbXP9bInFmLH4q+cMLH4vQP8fkXL36H
1f/8ZpKVOS5TnOLihzcrI83SlrjgasGLwFv32CbtY9H4Q7Z9tyg99Xq6Kvqmag3+VC/oczqvLwFv
t1HWirOzPivZ1Jxm85mh5Y6i5fbi78ogr0t/E3J8xONykuEgUa0E8s3Ak3K4i3r48ucfkjH8YxCz
nOG8xCgjRQGpLiCP/xjEsMqapHWd8w2zVWRZux8i1SKQ7XM7u2yPA3udB4+FpzPbtXo7eTIkB2/Q
Fxmn1yUvOY6OCbKZXAjaS3JEdffczo3lnsbv8xScKGqbwXO7TbBEXSdb3Qhky2ODWC5sTV9k3XSV
19kOo/6iEPkmGYIDsa15WLqqcMxXaOzUvow94nFihVjT5beZNYg37Y6U8mUZip4T11Ge6PwqofNT
PXxHz8XwcUmHN0xLrhrH+BSKtJK5c7zDsOBpCrXATnVcUz4n7Pua6kRMTXIJ9XJnSHLZAm4/KeS6
W9yG2+Bf45TmYu2zSSjf9yLRm+SIPpRhKMXizA2y7DswkdPYb/IwyERV3cg+s9l9GUPRnpNS3S33
GGmhvR6q2pqNb+V49mlYhJ/7axqQmHCjeWHTS5qzvJI6K6pOL/1t64eJlzPiE7BOkU7yfdvXx20a
IX9tx87KLcsNisMZUdnzcSq5s73mLB/Uvg8Nl7jDh7CVkvf1vFVJ074H41R0wVdkVFfBy+TIlAk3
Mu+0SFS9HrDGmyiQ3UsbUz623brr8nAY8q3e9+u2Txrb8ZFkfWXa/nkNS1NZXCBRuDXn47g9WvVa
jJPjDMkHNtaB07btOC3zu65ZROqpPzlZC6dxy4tp5FI2N7lDh8SknxdlvTCMsMqR9EGFyXLq5vK0
2d227vcoLu1VppNabKXbuGzYBTm6QYzKTrTRJiLU9ohTHXhJarpbWbFP8US4ycZWpFa4Qvhlexzi
1HJddh9Zb656KV+7rvyyyuS3ukhFOmO7K1pPxVqsR1t8t4spqyJRoZpJdjLOfMTOnwtqD0kMxzTp
0A1CqeRs2GABU38XYjyFomn3GDU33sqzRupU1HUVtrhWNRkfrC4z3uRFLxxdv4+T3NGYZXxNMeb0
tq/Nc9xIxn08EV1ZZFbOZL2IYqaOx5CSKouXNbGOD3aaeYxbd2y9a27lSK5XzSBqq5G7KQtKbDg/
1+t2NScJ4WpQ2d6lOZ/QOh9lne6nIc53MXCiWw7c9ly68KUrW7+TPka+ts1nlamNL7F/KTzGAoeE
L1pf4Yz1YqXps5xc1QxDJtLFn7CZ84vruusxH/LdgsyzyehtpMSLWJTjrmewp3Tf9LyLxdvQhUGQ
UeZVSocvfYoqTC7bRGc+MKcrkz0w7YxYp3Sp2nK8okY50cQkOwJCic6kRgzeBVjPbPjY9/u63JaD
Ie7BkHE3d2bctYFhXhi8RyaUvGXJxoek8Py9OrpoHK8zNHNjlj29mJlcIUQ2njHYsKkbDQ/pevGG
3gREgiDr8NDo+kyH+vsmu45HnH3tbeyF7kfG56aYRVBOVuPsDkiifh/JlHBczBA+VOy3WrcVw4MX
reVW59AVWW0r1uuaq1o9SINFgmTD68FZMSbLXT0pTtP1wScandy87tDgd7AzNmHqvNxlayfSEk8n
W6rHxUTFiUVAyeup8sZWmJWvXZY5TtqMfM4s7LGvpk9/swmVUH5TfWj1FAX24dZL+4pQ/aV2GfqY
yrXnsqh9FUntBD7jfvuMpgEJ16a0apKPhZpfk3LL7wkpX5oWyrqtnxSGBGtaRp4kU763juwzYp9c
Qvx+mofbZCDXapGTmEj8mOKkrfRzTvFWlaxZuMzNHo0QKmsXyIqhk+iTJuNh656XLbQXl/Z8o9nH
bjWfC2pyLl2ZHdhwWs3FTbPkSYMv41NmYXMZw5eMfdKohNyu5iUqC8hh3cjn3nAN77kK2Box6dJV
NSVGZOWTDToKUsi+Ig15abPsU+iHntct0zyLY7avi/Zgt3EVHbJnVxbTfkzj/WBp1fdjJmIH7MNN
67E39XHu7RdHyspbk1y5y7DV9T5rRseXIX2i7fjdo/52XPVpk6rgtG6AJ2B9Pxp96rf6S0h6dCyC
LQ6dKqswbGbflcn3RbHnFroGX9T2MMxbfdLWoAOr/SZI4kfhc8uNR9s+Qh2WW23OY23bPdC6lo/h
C8vol5CWiSgbqgE58SlMrhRTR0aORyIFyjvB/CS0mX8z2sQTi83HvLPlYSvV1VrndJduZODlcnb6
OmloKlxoo1Cj+hzT5r0TjFNll3rfykXQrtN81v19usQFCkrv89JF3iToVfU9b428OBoEwNaclI8A
lUJaLFQ/n4auqbDPFc90W4rSYiv0GqHDLvQgHU64L9FdCxnEY0k+Yj9pTgIu+eSNqfpubfYZbhOx
+haK069nbBDmwcMWMnTtd8jcFXGOXGXZsEdknHk71vclTV6nhqmKrLEUdUmffaQPw1o2ldbDZY4D
Z/Mn4GvwLXatCtzAdinLKl96tt9GX+lyvqkXKU+jiR/NpBXvtHlqCDSSaX3rcrqdegd4D9h2E8Z5
vVYxtNwtXXkwzSmo4jnr6EvWXpk5na5H6X+TaXbnIvSVjjY3m/G1YPkWuW3zN6lsd4aYi2WMEA8U
6ptct1eJX055jZJ9g7N+j4bpe1JPPAm8APxPOrlbFgCLctGOzyZY4dtmup7lIc8PYV1uxjK4BxXz
pzptNq6zd+KSd+NxqVkU64bjYejpLSkscNxmvW6RNrzsPEeeVnUpH3PEHhJnS7409pM1tOfQy3ja
TJ9oKAux1cXrQuklsX6fD8WtnqlY4vSW0VjvZL5WQTaZaIaiE6gbfisiozwopsWysJ6zLTNVOtv7
0TpBFm93rlO1aJOXMmgoS4o7vp1S2fXc434QrYJ2Xy7dfVEsOxvX4TDn6uZ9MXlZHxofd7FIP81F
fhtY/Oymcj2Oho53TiGgMltZ7loALKAuKN8vyyDcauWFAkIePAEcS9GDMuV28UM9H9bGP3mUxrOP
/si6WR36temOaV2ekORrtGFfL3ioDi1yrGpK6CzWMbmfQ/ccl448uPGgEiA+RZEsextd8YAzOgsV
2/waOslDW0poyFktq2CXUzElZA9k+7Pv07B32wS4kI2PDc7tMdjYXhNtZLXWW3PJ2VdTMlRRFiLf
lmY+K4LDOY0B7Ryshvuq2RwwDBAiqV8kb8o9KzcpaIYsj2jAFZryr7la9NNaf/cz8YfBzKXoQ+iP
wFDnZJPX61iE8xb9LpnIUGEnW5FEf1qm3laPwHizR4DrUz4r2GpFXK+2vsN8KLbHgFHymRKyUxT7
Z4x1WbmW+f1KgjtCyGredsRVFLhe09YgpQqRdAwLG3XJ+6T/1LDhy2C3kqfx89S07EZtE9pl8Laa
yVcWtpWv9fjWFi07DmhzO7nU8gvS9ls3ztNd37HxknTkOunyj4B32/PorTBbqkVhh3Y3M4ZEKQkR
ZMpvtEnjIUbcXzK2Ql2ljd91xh+HOi5ibbJLGrISeJ9ZK5yOL+mCVlB4oTz1BgEHQstDFum1zc26
l4XLhAzlJpDEvE4MAT3GIIBIGIAmuhzagW8qLLytSX6UCj1swW/XRVjObZb/Zsp8r7ag+JhKyhtU
jlyBBD+OyTrw2C9sh+ueJ1tpuQz527pgL2wrgzBd+YwwdCc7TgH4fHurTXMBkdcn8lpP7XNRF8Vl
6NUxRx5oaprqCidA6v72F1nxsl+KAfF6CUQsKbmbu9Qcpq7gy1jssV/NNYlf8OTXHZUrqGZ1ZKl5
6tcp55pM5aUgqgMRsh3mNXtOQTjsu7qHb92SR2fHfO9wse/Yyg7JsHIb2pKvHuuPa0bkWco4igze
Y1wHMNcCFiwp0KSyTRPeGTfeFGn9FI0k96txT34gZzMnbzE2+YkmV3Lot8uykbekB9iRifE8nfvA
e5xv0OWdhK443yq9fk1YkXE3MuB0m2LneXHsLDf6jJgc9nbZ6oos7nO06laDBBApcMw4aN6GQl86
1rUciscOW7nP2wVSGALbJZ052LEeQTg20NLyiZua3RnX5DxTAXA+txccOiSsV+nBp9uXUDffzQos
2SzqG+i4Cdo4UAXjPNv1c7yyaV/ynLJRzH4pxKh7Lfo4JgJhe9P21FbrVM/7MMUMCOUWLl1J50OS
5vbUBCh9SQd0KaS9dGpIntPYjAeazNl+RsidpqbZxKw6fVJO9Ty0INgwCdOlDW2zs5sjYsxnt9ND
AEJdz/YmZPYgoRsTSGkgnQeCxFbezYjuZlAmblqASq0Z5bU0N8U8f/YM3eVQkzybm7tZqna/aGD2
KZn3Gq0gYCd3k7DyEY2JEVS+ZvKCS9ryfq13M2afs1W94S3tjibD+22ln0I72dP4NtoRADtZ0xPA
IJTwQPhWT3cJM82x1PoCmnioWCeBmY904GHkesrIbpxPfZpC3xxmcgiIF3Wu9kM/vXWQ+Dw0wPjm
R4Q9vQWKp0geLmFNnJhyI1jfg8mwojtSDi8To42YizEIXGb5QzefltR40NeML3TlRbHdTGnzXEzT
O2XLrthojsvUpAcd+is80q8ozwxHGphHMXYjd1mx7rBNz3LeTnGmnUiaOb3pZoIqo9J+b9SKDsSz
x6zo5KVQlolssoMYWiImw+wB8EdWWPcX3bcpxwMwBqXsqR6G8EUfGgJANJfDQwaQRcbmrovLw9ws
OxwAsxtHz5aS9NpIBoHSFUKhETmVGbDs53LuwREZN5BZ5YiPc2H4BpuBW6nbQ9LXzwMdkuttCdwk
rbqx7dSBN0PZMcv8eaMJudSqmqCRHlvTf5MNKDzcgLZxIxLJCFK1HFp1mFYMEbLuGChQSSDQ7lhO
A6jC4bYbI8BDV4MdkF3Xvua9yR/GLC+FydvvRZ08ZrEDMfpecwVzCZSqn6/UKfVNyuHL6UFFZs/j
2N640flbPRXHdOs6kM9pqEI2y6emR8tZjznjeWNKkUpHDrGe8vvZZsdmNMVlJMl+XCy+bxGZT4VO
MpAZLVD/PjwaNctHG6cDXOPGJdyVLilOEKxOBO0t36bNX/52kQFNz30SWlGjLIhmtvrGD/4wZ3ly
Y7ZOyGzxlZx12NskVJSW7K6T2ld125U7O9FH6hi7hIlWqR+gtHTGTh53Byzdp6Civvv9rxp/mqxp
hMU8zZMoSoTLo+rQZViW8nbLDQBI3s/7fs4OhqUzVwg3p3oevy0dfmSYStDIhT/U5XjfKtrwdOyk
aMr4yBYOdtK6y4uM7kamroG+oF2ZmGeLoPgLHTFfjXe30UxXaxuuNhZBeONRbD7/Qpbpumi6VDAy
k2rLAMY75fg73zEXMERy3toCRDKtxrR3N1tsh8pLLrvxbnLkuwnNUxH9snckqApMZqCD6C5s43Zw
Mr33w6W1wYia4q+d1YXQ4yFF6lqm4OmZdWl5mkRd1X49DnLrKoeBxNTvTOKF1grz9wofaHosVtKB
tOhBW05juls9CLLabHuZ4XRfeqt2UkGE9JLtsyRDB8yWSUhiKddNUm3gE/Ya3D/cq/qiDGDXbGgG
LFp5scw0gVHCkEGJRugT6ZEF2wo9d2fdg3zF1g3c1+sXC+a8aLSbOM0bWPj6CmesUIvvd3Rsdvka
M54YKBGlw2uyAk0IwzLyTT/mqlh5HIqc07ELYvEo25G89jzJimLH5K5f4wv4/FB4wE2sa7o9y919
MY9vGAbP4KninYoDObl1fPNAfV1u54uL6bFPkpwTs4w7NYrC18MROVBuNGn0Relt3yEEzkSRfx3s
ywCvvaHEeq6HcoG4tgvvNhBf4Hnc9bI9g8GZ7usdRdCc5dQzMS7e7C5ZnEylwEnKU7KLAcoYw+Zx
WZrsWwXeA8rSFxeY6PuOQPOv77d+AJcrVa3oC8yhD94yVG+8TzG8K6i7Zluvi7b3sMvW4pC3tPJ4
4qTQ6FMZ2feSza+DQAn50qIRaFmof1tihvhis1w0K3TDHPwcPRe8GeLK3XuQnSZg7lotlJ3DRwMG
3DQZfLZ6asBQLcvrLpuONo54zyw4kgNFqurBfufGglboW3uc0HBafKd3ygJmENLtCtJOHKWtgc2V
X5axBe6QDSBi6O0GgsIyjSqStMLjcbwqCQFOH5JzNE9r0+gz3SDQ4MNXYxkrSTyHTCb35VTXHA1U
kFgm4ChP7cHP02HacLhq0LxrW5MCSRxPrZqjMH19pWBEIujCl0353dR+0ga0X/Sj2xO1HHS82ooS
DBl5REqqjyHV9zM1MwfdeWaknC/EHqYYX5cFzYK06/VsPGjHTq9HhLNjuuDfCHhjfVNAA5PdPR4G
4FHlqKABzXPVLwqMFViv9dkGokQ+hoGrxL42EboCa+MtlYsUpZKi67dcYLU1h/dEboQDHWEcd81T
R6XZpR29GXvfCyCSrS6uzDDtGuYPbd4MB+fJZ6tZtWEPlBKN9aHvr9BeKZPuCTi9onfd9dK53VLT
8mSMeu77jJ5ITKCwka5W31xIWE2VQdNpx1s69Q+j8vjst+4jJmX/0eh4k7hUyKl4y8Zw07bDnZ+6
czLQnW/YXkkNFBaHY91t17ZZk2szfM2nYj2URRNFvrVnl5Ie5A+NvMtA/yObg4Bqgig2Ax0k7zH3
YEGLVbJOAGOk02q5hlAt3su9qsNbyPShTHLoAoztGYgfQHSsABDnu2XzjFPUUdEly/ju11Uswt4y
LdhDXWzfbVdJDmSEScDcUw25mgzYSUnDV6cuJisEjESqfCpvBoTe1FQ2IqkXD1aM5K4g9mj9Zjil
wLkN/LBCUE0V+PFEiTYHMpjSNuOm4YYMCy8YsQLVmgiwevdzHWaO8TUZQQK6EpyBXk2dGOBqKOuC
29lsRxInfMWACLa9urZDA93d6Fe1qHEPQPeZGZOAeHFuNzTDKuZ56LgcisNoM8C1DtLD0tciVLVb
CJfbjR7LY7elw1WqIKxJE+4d2lrBAJkc/pwqELIp8tAFBvzdke2QqE4dYO+D2SQBGsoWJk8zLk/Z
BgJVL4YXWUt5xKHyI7jpFIehKuX6QOm6C/UI7c6r+3XzSsCAD1qj3tAuxeZIwQ4YmIkQl44JRuf5
Wkv/eSjsGUgkpM/0Ama3mVjHo0voJrpFwoilIGCRZJnep0ML7TzcrtbdWBsbIfH2heT6O/Lsk3Mw
xyFLu8soiIOc1XyTehSymD+zJfsUGruDmU9xWJS79SDNhmn6vHYwSFw3J4XdYFoj4yNYSEcS6CmD
IYfIa+yExjUU45wL1uQPpDBPXSgS3qKvZZP5al2b5dAV6V37Li6MD8sepZ+yTa/nmGw7VszV0MKm
LrzdTw3IZNllAgzO5CwT91tGNXh4a9+JqPMdMB7gmHgO+4mu2XUp5B6U08JXqprdis3NpqfnzWbr
KaTpqd6K5TgM6ZdaIXsV4EBOIQ0raG5bJyMf8+nOxKzhasm6Hc7bVzepocooYhUGi3jNr7uCrmfU
LqetZYMoqS9gL4G/SdSqhBmT31aSigYedFb1bk2nHtCjuV1a4OW2o+RQ0OWV0GW+RBz5hFEAP0QG
oBfNU9Jlza4edihT353N2C0e8BEt8God5U3SzTBuMTn4tB0+ZjR97FroihiMcJ0wDljo96GMt3KC
uUhdB3cpV2wrZaDA0AKBVuDb8WC7CjAV/CGoWxhvUb5lJUwRy/y8mrK8TODzALz0YMbuGtt+muN2
Y7eG7G0nn5PRsls6RAwyB8aLsm2vA076HVjWwHzSfEea+Niu9r51+SYUNfeDau7VDFw/T5OKtdtj
Hl3GVTfAfGImrzXORAK+CCzCPJk2Eo4g6BXg6feB0Lu1BgknhwiBAmW/SBAgTU2mQ8fKHXARdVi6
rhHpuH20K9rVDORGNGQ6ba4F39dcTQvYwQvM33jR226/6r6Cn9CFnSJ63OFSZ+cV2EUroWCaKS6V
c+g1H8enJXv3FgYVxEYibChNzpu2VWT1eVtbdITBwl2TaNHJAbRdG8EElv1S+TDnx4KZ0zypSyr9
MTV9w7WUqrLjldWL2yEKdtyCdmpby4Nz9pJNU1GlEXxMN9FjrfoHMLQ6uu2KtK9016SVSfLIh7q9
0KkWmS+aA6Hxji3DE+uGhic1irtarzxty/3Udw0Q7KOO6z2M8oKIZfg4GxjETeqpKMlraoBrkJh5
INstGKEkCtvXXbWhtqzsda1RchzRVsM0B37ZMId044kf7mEfv6pSfg/hhhn4grbZcm4QuEpjHasV
BB0fRnOxY4+v17w3h9WlZaUL95X2TvMJftQQJgSJLc39BsS1nO7yMDe7bVg+p1u0lZv/JyVntiQp
zm3pJ+IYEgiJm75g8tkjwmPMvMEyckCMEgjE8PRneVZ1V9X5z9+n26wsKiMzBncQW3uv9S2xGHvP
HC2XoZ11NIbzm+1ZDvWaP00NLj6Xww9F6UvjtJFooL3Ua/DRryhoA2/Sja3tbtViisIGPUNbw+En
dfXWbFYeutBl0TKoQ70VNMthtWfl0h8hzUMpwd4e825sdkVFYIBJ+NmceQe+BENc8JpnoiLXhjgP
4UdWUzg+TT7l6VLCOeU1nntMVGvch6ZJRmPeRDv9dCu8oHoCbOCOy9fBWZ9bCFDxGk75u7/dpRuC
lswRN1/J8rq4/jFYYLZiVtQR1ME6G7wgjErdfTxthYuOyxJ4aevy5qrZi7dy2LFFFqAK+owNzqs1
VmNEYDZ1Bz4cwkLfxmV8mDryrb/v2r9pkj+hzD+5mD8Ane9KY+Mu5J9I7P/59H/tfqo74Gh+o5x/
/fU/P8XP+POH3mGkf3zyL1jUvwGf/gBy/80//r9RUQLUzr+nov7Jxt6Bo/vX/wFFhYCfQqA0gQ+s
FhSTJ/43FuWw/wAKJSi4T5eByyWe93cuyhWuy7Ci7sBUwOlfXBT5D48JHgg/8IjnQ9z+/+GiCKis
v+FJzOc+NC/XAxLsA8QCgvpPpqfGwzHkunOjpp3XvfWWIM1H6EeDpfI8l6M8g4vyMjVx+6xQLufu
K3YtB3VtZF3Et229Lquez2rTxR844x9o759L5O/M1r++NpBhlHiMUghEuIr/hTcCXqPhyRk4+i0s
2GJCq8MgxPVydZ8UUBUIV7SPqtmr7oQJhxJmnX03QKUJVwHgwh1FAoinPheVR5K/3eH/5sXd79s/
LxzzmSCApgGV4T+Om/d3GEr1rFS5W6NSaGwMvvFY7G52uOadYOn6ZYZGd628sE1rmEdJoR3/uXZY
0rFXiz7zOg3fdLP4mYPt4zywYw5s7VXlpUo4wdDk9ZUHMcEUh0VD6TeznNKtmUVSrq7ZNT4MFmcO
jt4ih50jnIPdOpEGFg5DRHR49sgsH35/CMMCI4HnepijevY/XARyvwN/YXVYLyyEreC6FISfx707
vvf3iwAuIsjHAlrwH7/aLdyDp5Jl3tS75EAfhrmE8uG/0LDwXlEBTwT98MGdm+3w+920xi0vYx4O
T3WVy4xJ8gcf/m/XEMOD8s9XGFAfjwnxKR4mQIB4MP/+Cssp4JUcHBWtlkEGnssp3BWFusAs3i6K
Dn6muYAiJEZcWqmubUOa1DKyYOKv52xpVgI6hKprtfVtshmIEMsyraeuXtmzLNvPcAgeGn95BBk2
HIZw5RfmNI9e3ZBb6MldMbcrvCd0htg1zMOcLywOWZNU8N5iSbvibKqtvmp0Va8u6Y6b5hD1ppEe
0GAPZ7IUMWAQ8tnL7RVwn30YoV8IKE9Z7mEC0iGrbmEdyr1fQGGCt5vAzW1fvGnbHv7vK579y4oH
0xniSgY+ihaq1f1S/42h9BdftXMAPEJiD7VuM94MK8fUlBiRthVNkGaPeUe6R4wDHsZlVTzo2vxy
+3x+mAKzb+pRQQIOq26XD+FNu2q4tEH4Fd8LwXxdhwuM6k+1deZCFuOlm+2xd8LejJTwMcXCk/zr
dsywFQ9h1XRp0y/yeaGjzoJhOvu+AwRqPnuyZI/FkDYbg1sA4ZCL/KWzXv9l46sXT2Ydom3J62zW
dMwEZIKs7g6u55gbD4YnC8P+YWjb53JzoaGAAblK0/0Im+W1EQs5Fmwqzv/D9Q3FPxcrh+rkUZe6
POBEMEQF3H9e4VaUQYhmqo7IXG3JugReNIzhdVnoU18DQnDIBslrZXSnBHRbKmELbde8RkNejOdS
+W7skMA7r5p8FW0IltK2F82+DxjOL7lsoWoozqN13tKqDPmlMRRkA3FoAi36cyhAFcFe9cGw0F/y
/iBvNP+yzFAFOeyfjRAnkqze1R0oG6BFJul0OJyDnkYelLA4rzREQkLOyhvoaYJ6LaHp8cF14k2x
m6jEq4WBQGvnaw8SZK8VFckyVK/D6O4K3R+9Ka3bQKaMUQ/zTHudANPNazrIyrszmTfu1pdSCp0Q
n5/AeMDL8CJILTfZzk863NAebf2ZBmij/NxLvVp8NlWFW9Y817J4d9BlEsgUTqMjERIdDQV5NfXw
zMnzpmH6ByHP4wYwHQQwTI60emoD+02tN9OOYCFRdg0Uk4dW/rJz6b8Rv4l4SyJkhthpC8mjcJzq
ELplGGvbeQeQNhICLRsvQzcuGZwAkIbKdE9dd6GuqG6sfoB6Nm6PuRU8aaGQQmixgU5JhxeBKkDQ
uZYc0IeA7MhWmpJiVo/ULXZaON/m1g0zM6wPdb3SB8yGf35g1IXazOA0YSjac9tuHxQuBe8nmSw+
BZS1gVQKC7+4GVnN6RRK/cDXotp5PWFnogzc7r57ZIhP7OaJlTvgRPmjEB7aYd6YdyK3X7IR4scc
VjFQEdYG9GocIh9+fwjH3N8tK65ykYMLIjY/2zYvvCjo/CDFDwAYonNYQPJecpWc0bXW/k+/fteq
kDKirT7Uy1r80HnzpQon9bVkZo6cRgGRbkt4Dj6bn4XNE8CqAXCszlxdt4mXjrQvZoB/UuiQnnl+
JI3PX6Rrv/gAG67EBvS1ZbD+N+/EQ8CLozNOL6WtUxr0/nvda8hn45b1pdfveqcwrw4P38wKcsgf
4P7rXsrHDft9GI7saWDj9mBHqNrFoq791PnxyDDiAy1OUT7FIbSbiFvBVghNagF36slsWjV9BumF
GRRr6NXPi28Lp+pr3tMntZLq0fOYiQvHhkfVTcCcx+HX789MJTT74x/6Fpjf7B83Vzrdndlyjn98
gNPTe0UrUTuYn8j7M95DBT42HNk1VT4C1O0eCjr1596HM9N3Erhxfm2WOkxdPQKjCbejYuH4MBpA
CypXsBqWbs08Qy0W9lLAJoCbHXPfFec/PiB7E0svBiM7wYuIx34aL399MDSv91ZJE4U9bo41+Q64
8PyRGzfYV3gpcdlJenRsn59rX3pZ2Pj2xOFr1lK6TzDmu4gWejrQZsoPPPTfSvLkILbD22LIlrJ+
6uZ1eOBtH5xYDUOfSnImcPC+wQZWi7SfZS/yiI4bM5mPB2A3eG591sCOj35lot+fdXLKASKvy+ME
1NKprHkSXknOlWUXhR//NPb+yZTjeChrQFPAmousZlufDJOiexCfv0xL6b3BUbHo2bsq5bNe3SXu
fH/9gL4FgS1fGWa+AA2a605mB/dlPFpSj0ci7Lp34QV0jqngcm3zzVSLSIrRd3fLlDhNqL+44/yT
DOazpLN5AK4xJoR16B6p2xx7gYWXgwl9Kkx3BP0z3uoy6HfBsAsXam61A0NvDG8NRrrO82GwhGqE
Ye6Oj8OKvADNab6HCgUkfKyKTBci5X5FjgQ5xXhb2+8Km/AZgD090DlPXXV0V9LCtYaa2tiy/GCs
6mIHtsXic+CofC7kR2PD9StG0LF7YXZ0082DtDzeP60xVaNhEPwWruVPO+Hutdu2IxCnDkL6z2C0
1tPvDxNE3h1RffPmjeGWdO2kzsvQjMAGBziZIBdgj61dYhcPjcXs2xHUlgx3vsi/ucJTl80Z0ekF
pY8q2vlpAH5yj7tcxOvg2xsF53wcfIzL/tbam1MV7bkIm3fLgummnGm6QSJck9J368ixThVZX/aH
LXfZaa27Am4MVFoXzedpHuwCiAvbdTh11al0fANJ+/7H35///pOAWx4JyIGLmopHuBFl8vut5aZu
zpCCB6+3wPfMmAoxZwa3dC4GembaB8Rd1kvWonkBJkfo3uvRb+LpCHeyJiDLoOFn2tvQrWIzytoK
dlzerPN5WOthVwSgaH73nhu8dtFQwFruklq60Qs6nWG3Te1bn3f8yVk2DqhdsPtO9+P3+3QLfQBC
0z5ybCQxN7AdwpIPT5utgfX0ckfo2KXwrr1XqTSGyG5KvbwxD+F8pIT1GVDNOeq56M52heKoN3t0
+ladqduhwK5wdededi8QrreYlLaCqyHzrOBFCEqhAG4beP1zAW2IeuTmsE4ka9qitkcg1ks82vJl
G9QZW5q9Vds27loRDlFViSe95DKq3Lk7yB6OaL95024Ot+ugXf00iuJkgmk6l22QblWhv9xNUkgf
HrWva6fF0V/EkI2CtZlSPXZi4TVXvnF4BI7uMjmuzyHGhQueRnUrup+jBiRd+1uX0GVpHmFq6mRr
XfPsMAkzeSl+uGwest9f3g60PBbBvfsw8+dEtvLc97R/LmvyVa2lhflQDs9TW2SeCFmC8UZBkFVP
LlrSZJqrn2IDuz75D1W1LQ89AgplgBEZu4peW/N9q+gPb1byxWOzTSWo+wJhkqNZ7XWwcIE50eLC
m1qdhxpbFwaQppB9Vsz8S1mNY6TpXCMzYh87qBmnTbsk2lS3a7zh5mMjPaJFma/UwDMZbX12Q03A
bkD41CWNFuBHtHyu/LiS/ld/qYrDTIGW8RItot7GMrPiwZvhsCqOUWvpwqRq2/LihmhNm+Eyy6p+
XUd7MVY9GeLgYZnNhmLhZUvuqkT19VtFCnY2mK6jsayLiBk4A5X35mHVn3Dt7NZkwZKzuGrGU++v
5VGDSqwybrW7y9f14lWjShFWaKNls58hfk5R2DQEDwh8tMFdc1pYw0429ja2FFZt7lzWwElDFzMh
n1p7DgZepeW4rOmm14cA8njib07SuVWw9yc/m/jY7Q2ro3ru82wx7OjdVfIQnOh1Km7lRPIMujma
2M5Bm0adk/bEslPqwW3cSGhTPMEXQ2CjZwb9HtTe6XkprMLa+uVUrpfZ5gjC9owsMfIuaO6StXaT
cOuxC9TWgZ+/fnVrt7p57c4xTeSrG0QAfqSuB59O4aVMcn7qN5Mt2tOnsYY9QnNxhBCOns3dhXIC
Ejh3DxhFsBsOdEmGU1+6Ni1ZMmCcTzpqO8Cl+TPiXeHe2QjyPmpMgnD6yrqQx6xtfiItdvUDdVcm
EVRZpi6jftGDwk7Ku29dju62X5ofW6gTp5DuGXTliyyY2vdK2GSxqGFwe/dwaM4TogqmxbLkK1a7
kND382p+IdDmUxZ+4dhboqHUsNQ5UJScqPeqQazAIkAW1xJtTD3waB6+Dl444z3kFfbDL5isUSVn
J7KlabOtWX+Ga72AFXbj1iVvrOUIJlTlcJKOvoB7f6IzvAfqISPUVO2lqMMLAg+vfPSKZFYs3/Wm
eqgIZ2lJg18TikgqqV3xe9GtreRL5wHZww7/Ua6Oj3vCpmzV29ETTp75+dIknb8d+2Cc77OpPa/N
/Gjq73MwXEuEPB7W+tOBNL9DX7c8t5371X2dsO73IcI1sdxAa4XGy1zYlbPut/MltzRZ8h5cIDcl
gJDgYWKLOotVd5FfbZ8CvLIJehAqvRFJUBbsuJAuXXWzQrHBCFUjQ6FZnVnZL6kcvRtZMaDVcozW
5g52646hXI6HWRJYqHrgCPR17hUs0cUQ/cJC22dB712ZnvpjA8FwsljO3rAAJEUYpemAzOXdeiqK
cTnDVo9c5AiAxyOfsK4/q7Le0YItB3+EB+jqFptIOJyM13tRj2ay8hx1gMr3Wrb+IwDpDSy05yad
Cn9W6xxNIIoz17RI1b1w2nixHOnXQrkaITMZgHhCOS1W6CwgCMxKxFGvcDyt5YC3ZoBaQREkBUbM
ZtMvBcJtbd7Ap/SMOIdtbTHjVkNiEfNCq39sWzvtWl29dk4ePocWQZrKNTdgC4B6gzFMRfs5bx08
9UJ4cSAh2y0rIkJhPR3uM1HlAPGfXY6bX+EhqcGYMeJks5AgkDYs4RDlKPJIriOCzTso8ltly+0U
9H0eMb3sB4v6LydgtDx0vnV3k6BDri1kfXtqDIyaNpy3GOrprxLaQqJd8FDj4iBhIc7KaTbsBt4p
L/z8qdPBE5oqYF3qm/DF04IJjqrmfVP8qTIBUL2FFQnjQ7dbBboR4XXJVvndxTQQYlvT9HE3Y5ja
2LbbegExcCRnCfZHwWdKKAYqrMk1IhNAqi4H288XVcHgm+pLEIo5RRvkqXBMYH9oNMvNsoef9r13
/QAFoT+AvjDJpls/MeLKqhaOru1+IHJ8K1bFom5Dix2Ah06EaqEL4ZXHDDAU2u9k8RC9wQqBgxXi
ssqcxkThXA+zoUR0dZWIqj3Yux6RB0ii1GMDFE3iJ8FjBe/UX0iVu3uAfafa1v5hnXHPwB6Tveey
HjY5jUCtI0o5si8QBVREt68G5OAOjDks5cI5NBRJ2Z6Fh8LkwHf9bUq7rd1rlte3TgWpnt7roChi
WPwmExt7Ejna5AJ9XLzQjiWC5phvWYlRuSeojcAk4NBP0SrNCiAHQgRdiI47F9cAaVEI36SsUoQ6
QDSilnbSt3HDy7Rz5jWexbIntmx2sr3z3UgWDGId4skdcA/W8mMA22it/hzzDs+tQ7PAkj72pAoz
jQ4dkcH24HjmIML5i3WSumA/1xKGP4OTV8kIlAqSjj5gueCZbxIjDMzNmFhyQJZ1BSkgsl7OFDHH
94bWZcwUeLpagKBx0b9OAIfnvrSRWMM8Cyp/RyEs3Lhen4pqRAtbkzppA5QE2lUs2XLUsrlM5VRd
Cr9fYlkjsyJmSOysx1YkXFBP1bIBZYVFVxjs3YEzHmqDmUUrhMHR3wMjWqY6ITpI3Q6ZpmDN5Z7m
7ECgAgZIdEV3u6EUfX6sEBbTTDYwd3k2mG2IRePpnSv7OpmlmpJthIc+68tgdhSUKphkXPUFRBCG
AnOCNBRcIAsPFoW0pMitsRpqsO/qI0CXMuVkeV9DbPC6w7WbBgmCCSNaqcpk1bxMhItEwkyD8+ZX
c+J605gCX1NJPdE1hZl+mgmeCqFFRpqBoZ4qjQ3ujj/dV2XQtUsqfPuVtvbk0+ZrV5oxU52DV8AU
lkrvX6SvkhZp7lgEz+MKMhq5dsAmIh7uUWxqtlSye0GDaO5Tk8yIyd3zgCBY3gMmP12HT0lZji/t
yp/HqX+T3ZRHne2Qt7FLAn+VZAxRvH2hYhB/BbaG/OJjf8hEvgDLnfne7yx2TNbBUmfuJ4X0lfQD
KVIT3Ns6sJv3aPLzaPMMzWkQVUHoXOoRs8OGPijqGuFFWtTpMI/IIpdI8S0lAhWoDij+BWatZYF0
KjZEzkmRjAsYgrYD9lbRV0fmPGr0BnJr5t2ldb0YFAhNiDMhI8q5c7QSNU74BM/QOp3MIus4KBqK
N8gdcLfYU9uySBGBrWOsUzerXXyPY1+9sBqPssBzxTaSzsTcM+wYdZEeQz8bxBzfvzclevl67nCD
K3tUOYCnDW312bTqalzwfzjVx8LMwW8HqAVvf9nS1i2u6PQhB/oo7TNHCn5UZdyi8M0bdkLwyNqD
gANmR0PXNfgNY4BRFhE5vX7pxfzoaqgrBTRdKDHsyazLgxQ1kjLuhGGH9in6zTUHnUYlj3QNeiqf
TjAJGEpabXYCoeuI+SXIFThTCG1u/hUyfopx9iUkYoOehr0ES6nvnR3MtCHpOVQSzHvm6HgKw8VQ
wbdHRubYNchSjnWB8wMG0Z2I3roT4/mCxhwFcJjDfbH5w36ekA9HwD4hOccoRvMlrYCcJLU7hFlT
LJE7VM3RH/svPe7PZfGmQ80AIDudQkhK0sv9bAG7tsDgjE4K0n8Zl2E9ktGpIx20eOjdFoFQcsQY
ub4BQmUJ14gMM4yXYD7nyNjCecR4We5rpmTmG3jxlqfcKciVdvVBhauNwHIhGEKaxyV4rLeFASQZ
fxUBwtJjIK+MIonF5k+HDVcMB4mrU7S911Bg85NWfTMumdJBeFc0GtGyqiwcL3LyP0yvv/FaAsHN
ghnE2mbSSvLvy4q/8pp2L4L1IKb5MK2o1IF6mXr2Hd3YrcbsiY3dNsHP3OwlnIEvGgvceH4qCvtm
WO5GrODnvu1HdAp4k/3SvcDiIRE3PArmtY8Xd7tTC/xLtdYcqQLMx6z6ObXVbe3pmVRxkHdXnbPU
rg1k5bCCk2kjq6FNBt/17H8aS2BbFpWKSK6g14IH+c5xLAcS0Ms7aVckQoT7MhqMLWw9UJybgJxW
viYUMfYKfRli5nibdUh+SH+BnkheIIFh3aGOW4A4SGZ18QxcOJUBXmS1ymQ22ITGPgAqNpHYcp0n
EE362n0dFagW5t4fjPLBf7Sq08c8R6DH3uMHXtW8jHx8cNqnKtfobMH7gSWpwHsKyw557z43dffW
cAdS8qKvQ50bAIWgL4IKY8XkDF7k+sZPihzxjx75xRLxYIhM983PR12xz3lXDxdGnb0kU5B5YEWw
kVh4KMQDf+U0oP6YOs5GFhjxyK+wDMhdcNnANyZ8NlkNQ82Am4b9BarN+IjCLmj9otkiuh/ioJNy
8T/R6yzZID9hJ6XeLPwH/t2wu9ISjP5BQpZP1rJOQYODJh3Qlzr8vr9W1wld7KEC3J122F0iAEuo
9g1acyQa82vZqp8j4sPBYi6Ou2TVzN5G6Od4PThUAGmHIKrrXKBUIwAu2QjAThXXXFKgsyhgT0gx
sUQ+rq6aLk0xgZ3E944rYpJGtudOkcQt+69z7iTrLMyDa2gB4LH5ObuQE9z6W47xFM358qExn0bC
gHLp4NOnOXJe+xlaeRKWbVyNJSAgaOGg5zGUK2+DLU/XU2ty5z336ox7Bj1Y7pRHFszv/mxPIQfn
6oCmyWQNCbj3xttKS505ZCziigGDH2HBno19xV5e7I0CKYWYLh8/R1O+Botf39wO81VR1G+9mefd
Rt86ZMseXHkPxdsBm6TBNWnkIjHlLGXGQYGgSkxvssf4mtv1AWp2udvkN3+AnjrhNAQEAwccGhK+
8a7HTJTPZQLDGIuMmv7sIcPTsjYVNg3Kcf50Kxp7kECipgiDpBvkc07x4BhdWZwPoQQw0eaHEWAJ
cOTIR9Xkp6BG+JHPJ6GOFLIiWCN+Xmj1sawe5ODheWxwCAoFTaTK3nn0t1KBDUYb7q/5zdAJ7L7q
borCAAiN6ICfAWAHybTadj7KZdn5BOjiYDxIBOBoM0fjOIpumzEJ1oh8AoNLeoaF5XEfR4goCdIb
oeCWzFfL3WMwvfL78Qqk3hjSY8CyxiKEsiDQLNkxGQdkF1GxqqyHpCImUBewjJMe5dfP9be7z5j7
H16hEUb0WR6thck233nvERiOatrc20SagNv5heS22rer80o7fm0mW5xguoOe7TAidI33MDgXb5qO
/eRmhRVRj9NNEjPwVOci61pQn/D8ooBj9Gh58QKy66Ph8t4x578KyDIzxT5vxzkaHFQWhk7VJU/A
/j+Uv2Evqv0lNjgJw5mYRgNQoVOHfJbj/JGVDCBtnnIV0rQiKEK4uYgmQnxGH/sl4Oj98YrD2OYd
LsRN1R4YTJZ/+Aa6ZXAh5T2N0NfQyjyoWFu3F72ek3mdGSSJOQNk/V674/emH95qoYETGLMzkI4A
/FEDXFc/dk2VLOXYJmVeYbKw6E6QOD5ZW70EubmhJ43zxRmRI2V5NsKvy6xOu/v85NWBzChFEgBn
EUJPmmnaVV2HdkTglJkB+AP1uE1o1cHz9CeVqhA5TjbiqKRCAyZClnF+KHQHdazacLtWBQMNmkyH
orsg4HH2THVVXV/G7srjheOom2XRfQKzN6ohrUb5goy/ivw5t0DwbJM1bp+s4buU/InnIdkrSBKQ
JaYKwqxCk1kFcxTO+WlA7A4ABI5eceBU+k3xEmIYQ7g6ADOwDmmIA60SMkoal6o6lI1nowIgDp5f
EK0uwux4m03iosxfCIQ9R0LGrQ2Uxlmo5VEjk1UsyJZwjYvUt1mla1AykKtDHJby7mStAWkCzY8Y
yWOMIzfj8K8BHX+hNCDxbmQTW0haUdiSjwa6csxGULZVdSIcvjKiO15JISW5LysnOwmWG62ZX2ei
mb6AY8RZU33+MK9RW63hGUJoh60KgVSF7QoR+DLPt2P5SXVDdpqpX4HF6Q+T4+ZpvxRPE0oikr4k
CjlodjCnGBwC5CQFulc4ohFgNrELahDotD0SZ9s3rPxVeNiFXSDCc07meK5QnUqMYoscgz2iJQsm
Vzz8fWub2Nv0hKkDXkr+ONP80w7wyxACQc3A4Zaoatu6K8z8tXK7dJrh9gnWj8dmq09mbdo0wHI4
LtNyVPeDayq/xCkleY14VrDjvECTgmMgNkm/Tc6EB81t3vIgJ0ghw2pRSWDNoe/wStbxOwg4pOd5
iEiTO71KPBmMoMvjFOQ29ZqzTFTNvjZwpt9k2z/2psVBMsT1dxWEy7SvljCZPAt6xQ129VLCIuQo
NDWn10KRe2/8hXlOd7A4pKWudis0rmgZhxd0/D426sDiboAbDXzwVNrnHgymBT+sc66FGz7UiKnt
vO3MMUumRRsCuULQF86SoThtpPAQzxxG/7nz+xNH3PX3/5etRxdjJNjk4d3pG0xivh6jEfaRY9vx
yFakEsOuecbJQ084eYOjZYI7CpclnYUmKQlHJ9tOGyR50QqYYji/KV4rWOkTsJwhrA3mIITQx7ys
j6Z9RwfVnabZHlvfXRLEujCyiCrbZueg+u0bUxantoDtrbcIJk5UtH77URv4wDW9YqLvbXhpMDwi
tP1d4lSnVTqgkwPgByX2vWQaSJnBxc6jUAqQUNrHimzRqPg/MXInhkDBhxSinKc++KgKEoAbBOUx
ThvDsWrNLvBx0d0yz8KBQTQLnnEyD40DrlV65/jCsQN0PWEnX4GDGOG8IOvUpCJUNl3FLGNMqF2i
m+GnbnpIaf0UIb9QxCEUaXz5BxmFQvjQ2XaTsE6qFSCIqpwTAb/3MLzoWuoL1eGhboYhaSbwwlhN
KCbfkE96FAuOievsjGFrwCxfB3jaIGEizoAnpTbI1U7dAv5f9hdwYc55FjhzoC/OFBQxsPaiiet+
emhmcBxh8KM1HT/ywXwrwmepDI5pwjZ6bHCIyIW57ds2YF2WTMzgM6S9+mHxJAcoHDhhzP2oaPvm
MLpvtFa7cITj+59Mnddy3MoSZb+oImALwGt7z2bTiXpBiDLwpuCBr59VPDFz56WDPKF7JbIbVZk7
915Z3x3qrvVYjQvRgOpPVm5iJT9agSWlo/JwfPdk1cvZyNz00tOnx/1X5EYUciEGuCTmqzZM/oDb
SAO89ZGUgIbK4cz9c8lL2W2MjLM6aaHAzcRhYj8+xqDRtkw98EbXawE76Fa67mFSVb6N+vHeGCEG
akk+0NNop6AJz3U/NkcSkIwycQDY7lPZzeLXnCGR+YCX1lnhRs9TsE98jnsGxMYpa5LhFMMV29rT
tCUAeyYVfyp6cwWRCmOE037IEu14qbq1WLobJrhdXVT2ruwTm/SNAnUWl3I9lCjCpk/TazhDjKJl
lM8mFp2VKQkg2ARUUZyI8UIm2GW5HW+dOLh22L9XtogWwpbFqm09RdhSJMfS/1SMGM/d7B0hm5K+
seIJbFq1lYv4l6fJ3Zzj/cgHe2eo9pCCyViRnuTZWPIt8hngN51AWSxXHZnXr5dxmfgl+jjiqmjX
Nec6m35yXPnrIbeey0BxD2RZtssr1wZD51vXts1uWd7xT+124OgOo0uQv5GUASAb1UqGOuRHTdt2
OVmxKbukhTXtUBLCTfs2p/J1DvKv2Yzalezdq42St8HmhFsKjXg9aFVWZLCH+MVOnt8dY3d+M6rd
3DCay6IEXdwPVqG/bUssh3kqvkozJXUcSyaxtHSxCqgKZr9FjzpNWYIjQiML3HB6jkV3Z25s7S2V
/koW/ylAdkKiIVloWMye++pBPu7a9lmysQ2F+SRHOZXG1zSl97kSxmak48NYTDtoQGKI05m4p9Ff
F4c6NAqamyGMs5H2Jy8mGiMCq7gIN7zhlHrYcbSvMknZJZcfPW90BQJjFfwgdziFzbZXol85wvau
pRzIcxRWszF1q0re+L3rFoKFalNVaFLW2LyJ5dT28TvHRLvyG2vbMUI8lS0IQlcHaScYjRyImiV4
dZzglE+Mbdu04Rqbr51ZfybCviSkHrYM/F6XIS1PjmrO/ZwGR5l5f5ST4oczKXQLtHJgS56xxiDS
4gzrP6Q106kq7l+isfG6aiYseSH+msgGsWQgiycE/Ij8BXusldiLhfNw3UvuhRBrgEfhSOkPVVsc
jKzmTMK2daD/XYd4zVbxZLfbUWLtMWZYQkxJSCcncJWM/OA3wS+KM6hxsg6YkhSYjSi6VpHiHjAX
o94VDtnCWOwEoGUyPvOy6h3rby4TcUiAjK2a4HNU2numlVOc3+XWoXuCBMSV0DKlpEjAtddzT3ni
3khzLydskPESUDdyj2EhONnISMiN4tw6zUcUBXxoCUSsAJQd50Uin+CDSdw5xwoUHpNo3MAZTegv
qM+KoIvxWroHOz74OVbFQonfVeyRvLNAKaTuGXEnpBPgRlO46lfjWD2ZyJ5hUgbrvnLrXYo4cE78
5J03H75EZBDJHpzH6MqVWU5ABgvTWbtYH2g/NiEoAUyFeQpnLI/3DEfDDcNwiIYqYHye8JA6xbkY
Qb9gB5DL3yIxr5zHM9kRi14u+5m13kfnLkCrIhuyB71lZ6Yg/AgTxmNBBRi/+E5Ub/y6/O0X7j2p
HWcztAyd1IwRCYKhEunz0C31LhgTxo4OKmQulmyPxAPf5F8ISOWOImsqb18wLs0FhXSHImwOFdMp
0vuhe/ONwl0VGbPmgpuji6FyiTRs9nPZUiDih7KgUNJsW5fUHdNNB3WCDu7VLPxfS5//ZQSTrjpR
9jhISDzl5ok+ygF9YnsgF8o/qpGv3kTmlAxevGLouY/jXwHEUh4gg0l+7nccQyToUglywESWI6r1
hAw+zK7aN2RzdUYUo2s2ddu/PVAnD9LpvpMm0wq/d9a9D/fPQkVk9qOj8EbDVROU21Q/ro5SvG1I
ajKst9jPuUOHEEwP/2Ynad9kRKbLizm9ST4xLQmfU8vEbaWLU8f/auzpEut2NcBBvfX65VAZzTlb
8n+Jsr1dO3a7pTu3cXiLayzTWFz+lH21Z575SWGGRWkcNwNxaCrIFjVNPU9p+hVprYDrKAdwZLjk
VRWTl+BmJfSt2H6Y+2RLsQ0msu/NUn9kyIxG6JQ7t0Eej6J+29tAYMvOwaNgVcXBGT7Chqwifu0K
ls7IHRSUh9yuzhMMLlp6ssCeMWzCSHWrorcumRwflUGMru6aeVX16nMOGEfVsyCIH3QXQXaiFeie
wqbwGeS7YkjOiOxHFv+zuik6jCNX+hB/zeSB4XcRrrC98DcPorsPkwCBMG/EqsbpshJz9k/VntjE
ldwXzvBU+WKD7fYscqPYTW7/4MrgoMv02+WYG1nbv2cPNAKNjeYnSCrLCbfHUQx69twvb6Tx+1Ws
RsKPcfxjdiAV1E1HVWZumdI/d1b8t4cMu5BhwYni/Su9ldvwQeg1RDbXONnYop2fuBw2jH1Jl2sR
2YA+Wz4374XzFzPTWzMaFzmicQBcwGgMuZaR3qhBtjLtf85dQKk6Abl1NO5WavDtAAG30yjcWENx
wYngqc3OSFDbKPR5aBr3VxBTahJHOqSzjNc+jN1CC+JdmZq7sQPA20HizTSS14HN62tI787TwF5X
o3vHyF9VgfryHeOzbSKxL+2J8qIG9zthWSOQ/ZUxPNoNMIEXhU9gQuUSBQ7YRofIBtJkPamyECui
qWNmbo3rChmI3L4Zv5M23Zk4nzaC57MNGb/05NX6gTEa0ZJ2+8Di/KM0w2CVu162Uzrq5unQG+zT
E1p8cktS8bCmZOPqgNyio3Lf8/CW9JxJii7XcToC1PnW6Ju/TP/f+a0RucN/s5Y6hmemKalnowqJ
NRTmej2913bwFJDdi3WIrwyQ78raPVY2PJGKodrKrox8v0gaWka89YZj9yQihlzUrRbFTMU4gNhg
oQOEFknCUkcK46AeNonv9CtDBw7JyeJN7OJ1ThYx0KHEidMPjt9r2VR/Bh1bjCL/mTAsFFidaOSo
Xc1X3ybo2JJ4JBte89nvPiynjrcmqUgjXbVkJK0Ofa0nNSmqHsvw0P9ZGpquRUcrlQ5ZVqQtFx27
HIUzwYrtuViJZIY6nDmAFiCrKaPmC7XwMeoQZ6S9xQTYCXZ+Rzyvhg58Kh39nHUINCQN6ulYaNbB
tIVb8eWar6MOjppe+8xEq19DL3kk/t51ZHTxfbkL6cmxYtPe6RhqSB7V86a71RJQBTGxbmACfEdv
oTryqJBmzUm1ZuKjKMsXH0AsqvNC3zPz9IfqnOpA7GRvHY+fQOmoLESLUkdnTR2izdru0ETZOWgo
imvbOli1GrGV0VO2ARhW4MdrrAR3Q8dzGT+fDH73C7ldQwd4Ax3lnXSo1ybd25LyxQXG0Qr2EXZB
yfyVKHAqmUWE3/HgtNgwCkI61dHbqa3EukjUZcAt1w1JfxQ6aJybjGAa83nSEeSgiNO9QR9ipglE
b8r/dU9iOdbR5UWHmCvp3Uu8946ONztQ2Dkp1RsCPJrpwmNNFlp1gELtiXi0q8xXkgJUGSmR2Sx9
EMl6JDpSbRsNKuLyGoLXGWpC19aEekJK6ToyQ14NIfXFUiE1QOb5oXRseyS/nZDjrrIt89H8SJ5n
v+igd0Pi29DRb6lD4H3E5Sp9dYYEt5nFAtJsMqGH5laybvul3lgEec+g3aHjiuGpxta/wzTO8SdO
raJ6co351eJ9MbwJM+9ETraKyuim/dCVh/MVptrT4guKGO5Bkr8OeXf6uf7QOkTgzYxxkEVDGZT9
l2kvcj/6WbmeZmzxA1UoV3tu4LueI2NNLvKnimAcp6JE9s4q0IAedoDU7I8+OtNJusbViTYI1szu
VVBsxjT+kjb2llo3Vo3V3TuTpgsUe7kKF6vcFC1Tq66+ePb0aYGaOvTk3Iaom4+lq36osLjJHETO
osEC8Y5iT6MGagfogC9SgoSpuU01kACriAadNj9r7ezH47vuNb5AapBBBdEg9vtNHsBJ0qiDpXx3
7HLcDSm/aKIGd9nIYZ95Axj08k9Luof4UvHm+stLOyoMgD5/8WI065omDkOjdxw0d6FYXjvHelk0
kGHRaIYKRkMHq2GC2ZAo8hxcCdtwNN8hFX8MSjG2A5o3RQJkmkY/DENEuNp792BCxLAh0MjjdZJ1
t7wan/wwXXNSFDsiROHa5wO5EhNvgsL5rqETIUXb2hgpZFVzCpv+w/Xc4YorIlhDp5xWPvQKE4pF
VYCzgFI/4owCcRHDuhg09MKHfuHnBnWqxmFQQqxmCBlSozK+aSFwTz+opAiMcZHVGqwxaMQGGPR4
D3kHm6T5j8Ebx5QGcrTOxwT5WEg7xSQ1PkyN7kAuKi+FHRzGAPwKMy7Zk74zvuK8fJaZE6EzozIO
Kls1czOvBSPDbahhIU0uPiTppp3jVV9BTHlt++k19hWkVxvUCGLKwZ0Y/S9OvJq4jJGQQJN4GlLi
OtdRQ0s66CWOxpiwfYFKQ6NNaqpYjToZWlrV3uUBGyoQLKVGokgNR/mmhdjZUh8ArkArBKGSapgK
NpjfNnSVFMrKKB2tMp6RFuMVFkuMaBrJ4mk4S6UxLbm+tUkVwoHpPTQIf6R6B+vC3YPmrlEvCcwX
pjcJEEowMP43D8ayVgOEmBRSzESGdVfCjrEL8uX5PwlnFY67Sd4+jB3Cs4nYpl7co+tTOunyudBc
GjExyejT5OTXAXOwfEb3dX4TYxHXop2us+bb4Nd/Y3DDYMnbdgBwyFze47G9xYBxotZY14ByCKfk
z9mSPM9l6pzsOn0ZxG0KpoenGTtKJOc4m6HulOGensE71gB5gNz6xwlETwGqZwbeslZNbOzwW3hn
o0rD/ey0YlVpS4+wPzJN/aHc3NdggAgYXmZmypoOlNXuLcfYuHUBBw2aIDSEaDLuu6vJQrlmDAXA
hnxNHQrT6SnRHKKU39SAQxM8UefIZdOEGCvBNx2SyBw2QLLxchbwm/ykeBSadOSBPALI/DOF+exo
FlK6YPea/eU6aU5SDzAJ1nyo+UlRHp1GTVTis/9wNGMJJYjnzz+W0yWR/T730mYH97TlN/8+aUqT
D3zSgtoU9f7FnjBX5T5YigGbDUPLbRwP/cUv2r1IwfV5mgPlgBLx24QvzDx6ifCTz3LeGMCj/G+K
lOZJzdVbovlSAaApv4zVZcYEaPaxvRHNd2D7qdZ0KsflZ+2MM/6ecis1wcoDZZW0IRXoghw71cUx
dsoDf4YmMtUELM3CCrW7WGk+FnsXDo0mZinNzsIWA0VLjwXqoX/OYhyzDFP1tBT0qaZvDYKghN2u
E83lwlxhUbvC6uqBdpX4f9aOkJ+EXgJM46C9PI2G6hiv2UC/lKZ/5T32AYAcV9En90ITwuomMYBW
jE9TDzjCLtL14HfGLvCil0ITxuya+qayf4HpRm7QFDLTgUcGb+1YkBXdpmpraWLZvtH0srFUAc8d
RDNBjwHfrAB0JjTwTJPPKs1AKzUNzZc4coiDmbeq/mWM7p9ck9PYxrETIehZ/k14K12rPEgUfJp8
Aik+QsBkHACAD2ecJ/syKH8r0urHqbG3EbR+rWD+Jjnx6Kjwdi1X61rDQ13R/4Jgvgx6tt54kMGg
3kDMFHiHJwpkE41kNRevzNHI6etZppqbr6aoMIMGeEtsRXViF/m2S9J6bc5fvkXTlWgyndKMug5Y
naupdaXm15VkNEJNtONmPrhc2hDqkGgRwbctbMZ1ujBnTCvKM1fT8QrNyYPOty8B51VmRwcWoMBi
JrT3JXg9gAOsXdDEvViz9wQQvkXT+GrN5Vs0oU9qVl+loX02JZWF39QC58ffptl+lab8hdF0MIKW
hI4mAMaaBWjayZVsS17jabQy64+IIL+14ank0OGztuwN+15puiABFGjhmjhYgx7sQRDGGkUYgSKG
TJiIAUZhDD2AU0GMGExhHbLpBb8k8G3H2cYtYw0Zwzv0AB8aABDrgQ+PwR9bQCOaYX+ZhdU85cJw
ePsoxbKu+WFWPuBm0IpIyh6+KWiLIUoe8EVTUxix84OCAcxoMW7Yh5rVSDDzlXTe31RTHB1yU/TC
1h46y7BDTCV9OEJ9TME/Bsj/BxIPnwLrGHYi30pvGTLI2p9NBTQtzm6Rych2yuK7KSLXOYiSaEuj
U6OL48tVIFFVMr2JopRcNVkU7N2h4n0FUPM8DmRFusH4Gmg0EY/iE26Teu30bL3JHPU8hpq4PWcQ
87prOM3qzCYD+JhBPUOJVoLpPvoIo9oTV6w6iFCQKcEnNJvdOc9jdgCVgglSZC0lCb0uYMnBVLgg
SNK/ReaxgSNYJt1RZgfbxV5QdsODrqfBFgDbm9R88lNlYwci25meJOH0W9bZPx3G4mV+4bOcH/2s
+Y0vMDrO7nRxw0DcmWF81XIiUqO/GwC1z64VnKusNq5tovHeKNshg5VDR6BdTSOmSbfGmtUg48QY
brcoIDgUs3TeDosoT11VtRZOzig/YIkPdkwxWNOTKRbN6JfvrwbTiE7NEF7/998b4RR7gvj5Ib3S
ZbUvShLxWXDwr3uMLyYmnIcz4STKwFe3g4OXv7OiPXpyCwogCI9518R7FVA94EInogoSYlOYVn/H
UAjpO+HPkTxi4pKlv9rAtbaU/OZWIJKClBQ+KcUkPBgdNffkT0cICRue5+IL1z9nHQa4jO0Pr3Ox
4Je3df/deu6rVQY/myTR9Y+1vNts9EPnypKbA837veR0G5OieySjJ98sf/9t5WO8mTzbYDm+/yeV
b/qXcQ7gKFvN/IBpsLdqtzx5rt7o0JT22//3LdfeTSjvvemt4blooLKb5cPVLxg6qiNmny8Do4Q9
984tNPzqbM/jfogmbGomSFUho1tfdN5tsG2gGFO4Y+sa7NoycI6ZZbwW2WLLVVz4pzGGqRwuXn4N
OrYZKNM9m3Dvzzzx/GInzt0kB4H/v5dpyPzzkALbNL1k2ZKZQKP0WetBKM95sCRF3kxPHgJVWOuy
aMZDIsv8rSbdnoWT/ZhGI38DqHJzstF+Cvw8vklreFczb7w0evPQdGJ6gKStn8vwI5uX6dHObJ4B
JQZlHeDlVVgVkV7CHO3gP2q3CAHupeEfk6fXd/Li5ICXgZgE4NtTfr5bpNdt2XwQHlxtZfLwjWw7
qpNDmmfqs065CP2m+CBgBno7YIUFQY9NESfmZ0JYfFWVBacUMdPVHJgB/rqW2VXSPue2//uboYFB
T8d835IMZPwJSIFHkBjpfw6wXGaWWx5UbKaHvnOMy/dLx4fov6++vzUZAQAdrw8mYthBjEGAFQon
clAMb8EcR1c/YNrlYn3Y9E7rYt8zsh3RCAMzjRzfLdUkeKJ7dZQOVMi+7s+F7arr/168kA91qfTP
Wx5N3zbxiPzfl0jbU8fAuDb4ho/ld0QeZ2xLawTNQLIRaE2QaqYVIGKZj113wbO0ZTVFfMuSXv+4
9VlGjBxXRkWQyA1wjGONyuOLLNoDkfTo4NjKPYk2Nv3t95dDwl4o8rTrNgAYYY5VNnMIckG44Fja
un2ec+x3ZT0XJ9Y4NM9Chl9QhOq9CZ367I+LeU7FD6uGnLANhjF842IXK57l7pmGDR9LqmFBWKrq
izufIbGVG0MgzhqTZawrt8yePBvtbGHmYHLbfE8SVNJBrI3qnZHXF4z1/V/Ldq9e4cjnylh+VNZc
r5F0jIfP+YY93d8W0yL2lnvzyA+988OxscKdxouLllukzoeZ9QaZVVDts+jxHSuUU78Mfk1jnJxd
YuMMF2ZGhaG1G8pkPg5ECCgbYtqYoq50iuUI6ge73WQ6T3Vd+geroBIviPUB/Srw3+nfw/dLZGDB
6dW0ax2D8kOHhQdLXnHUW0dHZ8BZxZRhkCeeZ5pLu87Jq+yy7vO/wyInPbBMgDGdNH9nAoNOoCkw
CkfBxljqYf39zhtL26+GNJG8hTYGf6JE6szsqmkPVmO+ZySTGH7ZxZ1Bo7MteSSpiKTaZJNNRjwr
r2ygi7f+FE9ng9zNetSKa8t4FqtJcMbrG55NEGVAXctpk1oGEeGsf2Agh0Kn3OiBY+44TREXeLAU
1yoWJrvavOQscFWMvZewXWdfy5tszOb5v5exqp/g+GEfLuHbheo+ooHc02Yx0LOTYN8uy6espX3o
3LDcW5R+KGXevWg9LL1GP+IYXurLMqYVJ9l0TGs7f+eNik+RJeIdmYDiwBad02gDgARz2LnnKFGs
76jC9MKiJoVd0fnM6hGBUNojcyf52shoeKu9Jt3IhboShOKHmTRkBblSndId9iAFqhfTZWzEZCHp
RP/usRvEHgfoh8RBftiTLTdtW+fs09Br3xYQELP10phjcsv5EEXwXr6W3LmnyLVH4NvkpbIx+3Co
sbZibssdNrl1tCz52V78nEbUJ9YLYQenOd/6yleHZewOzsROB2ArxxHILmF9fWpXZGT6EqJnOFub
zPPce6UcNOGx1euPVLPvcYLfckyeN0Ik/Ft64w8IK6CYKdNClqVCIcyS4tLENb4kr2UlnIZLZbkf
3ZH1SJQidO0Xd3Zfm2SSa98ntlXMRXZRogj2TeJRKhXT2QHABS66ZqiVdvMt898JL47X0nDFOh+x
iRaZMFn3hboav3dGJa4UosOrLXqa6vp5mH1ri2BEbSJjl1DPPGaHqW/Z4vINP8oXENN+98sVnfvi
pH9GNmStXITpGtMFdB+ychZGSM6JmJhckdLoVulVacADOVTr/N/hk4Ff6DWuCOHwFdEVKRGeLG6c
uHpyTFznlW2scIDNPyWWD8sO8m2jW4mphxO1UNqd+GjmIX+kN5nHjMe4yIx7Kbo/Zo4tq45s89LA
96VibNwXS2XXmOQ1xiywDQ7RVU+5pD2CKTuBDSjvSxrnW4HDBqc/QQPX7P55tY0Xi5/yOhtlce0h
Rhyawn4MFrGjtinJC1VDeI5H+5jI/DuGjJA3ADORvgEdpoLwTzFBiFYm2zEh+l/p7RdEyKzN9xsb
+sPDNkZy8KpYzqEE+E94sqBK8+wtB3ZIgIhlC0PcC+DNc6kPB2RQo50vk0MFlsoQy0Rb/24tLvmI
JuD7hOo5C3dUwP8sM2EvTeqDK1k8sgadHx7NuBRrEkfsLBxHAhBzSxA7Tj4jCBcvVYSATfHnHT36
E9bm2Ww/0S+iSPVImBM6fQyYkp58tlW0DkefCOycpDj7Dc08N05TjkJeQ1WbYsAVJpLg9+E/x5Du
3ZbnALpjj1mjN8/fL5M1038HRYkIE1AmZ2bCnL4R7j52xh94OAiHNTFnSOBCR4o7vMy+ZZ5iRonb
WU7LZdQvU+e3JxaG4TOBzkAf7c2nVEt6mZ3eJNqdFNREEZOhJy568NaGbE51WvzIYZSxV4cCs8Tr
w8olafCQslVAemrgksVB4ZL22+dtu9zmSpfRY3QH9hPsq8h0/ut9Wh7StxL4hQ41vgM3cK+DKdvn
cjk0kurv+8iZYvYL9p3almb+FM5hd3TtEWEwbqabMab4iTmK9l3n+3uB79UA4s0Cu35mFBMW2abP
zPnQR/VF4Qd4YAEXa3YYwmey8aE3ZSn3pZJQtik+2iHtLsEkR3qx/KXg4NkQaBrfKWjULm+WGHVK
wtIZ5gthF7Gvw9bdEQDxHoPPAbFkuqd3E5pNGW+ktJK9lcsNO0cOTjPEjzKkfmhJF1ept15U0lza
xol3tqZf/Pcvn5Lx56RPQOy798W1qDFnGhzQETGgHV3iCezBKiXkxiapaWPoR8YkyHHI9bd2PsT7
WSRqjdUkPPOFwrMOu1+VKdgLXM2m2/ZUfBXssjbEu9khCibs9MT0uOxljemb5HN2YeyZHiNVflQO
QuUU+/YpLST7tBLG8ViunZvh5eHGy7uJMFDx7pOUO5AWzGn9weD4M875OmQRUgrBK5D5ZRg/x6X3
ntwK/cJAqYwI6j19P3MQls1N6nXeVa+EOsWG9dak1mkUk/ExYqjadb3zQoi2eXJQqi0pwXxRlQI3
Bm8jc9i1SlXaxUtWpMCBbBbRz2KZYTgF+XLwDcWTygOLIJhOl++v2vgyyS+dBVpklDyR+pJ3k7L0
LiEHwxA6T3kIf/3//WfscYCZwK7lU0EbP7nbNGuKU58PGcxat9rMhtgbibRvsmMwRqdgH9KBZS5m
q3YzzdkVFW3fqrS+pJqZRwQhPHtNf3C8hpIHtsWmHJoMvF6UXQUeQY4zyLOzfDWqwT8T+pHsMsjp
7Qdvw123LVjh8qxx5fu+IyzQyBp68ZyEl9nt1Rlo+HD3U5bn+dTyLJOJhvv3izJt1jsUf418eXYK
j5k3xWVgTvc8XMLzMLdwqFycNsFcnxPZnavULc8NSyOfXckaCX0ZjItSm/8+q33l/IBt9mQJPg5m
l2WvyvV4MyLL3+AFdvZt1WdHO3DdzQQACl/zDJ2o6VlgN7pnq9eLHiee6oXs07mqTUbmQUvxBz0P
u6RVPtJqEZ+on8wsXBntZQlmHBBvsVdNqpNUTXT7fpG2Gd26yJlPTdYcGbrCBq7ZlImACPczsSfM
GlYqnnnyqCWy8BGYWPTMHq9v5S2KgSGZ6VQB0RdRILaCJT8P23nNAcbh8Jbch9CCOqake6vyEVNq
lVFCZ4557mHaM1/jrm4QnVgPWoU7+PRy53For2L9mSYDC7gBBMZWUnY0EbtSl2TKL5N+kX3+yaEw
ceUk2bn2KrUL6oVwNz6M15mqoXeBeLOPoN3VYx8ciN08y9YMz71FB+hgvT61ZE9Xif6bbG3CU576
WQKaO7t2H78kpM3XyiriwzAMgGwwT7H7hqlGYnjk2JGadh4IIKyvdn4fpXMbotzdunEw75qwze+B
KW/fIKhsmPpdMhjzOekxbVWJ47HiipmAzFsYa035rno1RkfXrX18FUO1Lrq8OmMSizZDsIxrQe+0
qvtu2NUop2VlFbeicIdnYk/1XqNhsA5Z1zBxn5F42hcb+PYlSfO/lL7jZ0Y2aRR5DhAv4GaFpiTM
md7LytXJHIN/6Ww3ly5WHokL5lbMd5djGeI0KxqIwubsq7vTGt7eIJ95amQM7GKOYE23Yi3Ssngq
Q9ffiNQC2NX4/ur7n94jaCNTAnv+/paADScahHzN8Sf6PerNzCWNYS+JNfFvupI5Rm63gk01us45
M72K/LSNFVYKvNOhDTfVC222dIegHxSwxaEgZptOor0PHUQxOyLpUXfBu+1QVnR0extz8XEnaEf9
2rYaeaFckxeXtdjHKS5eJGuSsjBI7ktpRq/2GHMBtanYm3qnUWUuzZndfmoXxy7zeF9uesNKfuAi
BUyBQfM2T+JXKluxLVy3vI9evP8+UAXYycyUIwLEcx1Fxll6S3YRsWRpkdB6qv4pE0InLnfKRpgY
Q5bebl+/6UoqP47B5NwgJTkXvGBwJjwnujpWwmw/YFqMK7VT892Rmf3EkuHQFVQvzbj2LCEPedLf
TLNAser4OwgQMnShe0FSsW2A5Oe6SCXoSKMnZPFs9NDcLa1q0bWsUEzEzey7l6AOMw5M90cr5+Xo
st6v4v+R9Rr2kb423PzXaFlls14QCki/BNG+8XPt2QyK8WAytzxPls+lxjmNmAyu0V5+sn6ARL3W
KHoruNe2EZ2L0I1PMqdUj1p5tKL8r+qHTeSy+5vcKAsI3TwbGNhWwZMVJuk1SFi9rXuAxhoAMzjL
oWUNXIgxvtqMtC6nb26btL1PtTRMCkljb1vldxeIo+8xAchbql9kK58mpylPCp6IHY1728vdJx6A
EcSQFjLJ8RUn1UokRyX/tFYFbiEb45f5qyfOsctL/qQw+uVsyn7rDdwxNRzOuTPFu2KHCNIzuw6n
xXwPuyK6A0lKPtY2evNZNVa+szAd7IoUdNZ3FLmcy/jac67l5S8Pugdbw/jxWzPxn/73baGc4eSA
ZvqPfJYZQ7CvGeOS5MnZOynXZd/Vb6aF99YVYtbQ/Iw3lP18jtH5eyvg8m0zbMmVLiiGTEWgCFJS
r0n9ZkTLiZV9uMLyF+1YvRHwT+7fL9lMQSCz2j6TSRZvmIMg8d9F58VfAFsZwUbtXysjmziIzD2Y
1YTM5uzjMUI/gnEFRYDY3yYsyWZKEahtJQYWCPY1gvsy98Mp/KvGajg1qut+MKHmWfV/eC3BU7jx
xUvg1xdpxPThTbnsQlY04vxWzcE1huY5LzeTxzqnoJuNz8qweb+C5OEXDPm9dnjNsuHA8mxgdgpL
gB+77an3VcS9485X2q5oFzng4ULZhydM4YRxPKiGtmh+NFE/sJgKuk5Cc8zWnwB62uQsLLQL/6FU
4RkPAkhrHJocxvjPWDTn4x3qy5uYTu5oKLAsgJaB3DMbohoWK+FYF0fA9ChM+av01PJwE/sGZtV5
MnH2m1Bx//suJyBrm3m1M6AT/FjKBxKq91m6BmIq+xd39tSybhdtCPak+4aeRkzV+QCDN2yr2bNf
WG2LCYvx+RmKARhYZp59kn/aYlbHhhDPpuR8L6H8vAhyUJvvr5KUQeH3V2xwZeJujFunw6acuon1
/P3iJA2OQQ8Xk/5P/eTnNz2XbdjUnCWqO1MsFo+uWP4PdeexHTm2bddf0Xht4QreNNQJ7yMYdJns
YGQmmfDu4MB+vSbAusWqkvTeUFMdjIBhFTMYAeyz91pzqbeIJ3YT1wBNeYJTLYsB4ECrohObNqMH
YIBetFxSUzx0dqZuzIT5Pxy7AokOlnwXzcAJiZGziE0QDXYXevssHAl1CFgRyM5g/qt058LtT9qI
oNPUKYf6Zs/iND6STK8xDGPZ44nkyYZ49B0GySs+Y4ViAERFpKXynAxU3x3z+V0KdnpjVSjYDSgp
WCGcjwqLza2llC6Dd1qP0cO8YWxr7sLpF3Jyw7upv3sHy2ekBO2DZeBJDOnYP6BaZnU5VWVJD1+l
0AgyCOLsV4IWlh57nVwrzAQr1rW/usIun1qlWaOWAz6d+h70MNve4G28WSjPnLRtEDUXq1H1Pvo6
y0+GE5SvK7OhmEKw6t5tyZtY9iAdiulLUiTVA8ur4GfbUo8JOFDoE+qtY5XZcxUzuUdxQHocGTL1
hKtQR7nuewXTQu24Gn1GEwLMSIYKyK0IzzXyj7QFN9iiHFxDXrVOfYn+PHGqbwnutqURfgjUzEdB
hWDV4iFX8f/OdTDhSxdoyCwAlMYzEW+VNg9KFlyq+wPbMrJdB9UpvTeyFns1Pla9F6OmJ+gXLsep
bMvsSM1xZCS0gRHr7cOpW6aNYbGbHxx1hMTFp/Jep0pxaNNu+GaquVzWmce4g+IiUSA116M68Oyf
8jRMD+E5xvIDFiyd//+HWgEK6XpPPFmoJSGbZEddyxRY3Gu7CrpFSujmYRgK7cnBnLSOZa1t5t1W
J+BQFdojGC54iO7Etwh792dVku1ptMVLV5diWxNhviuEjJ9Cd/hh1Jp1qROLhEqtNi/ZgLspR1Oz
K0Yke6um6IlyGNQzs2CcIVNftCK86mECybBu5JhiBfVDr9vpATYRYLLI4ZJAKrs248+ZKc1J9/oB
sCC90CyV1g81Hn5Sn1Z3iarZG+srt7tyB8AzQ0pc1tfa4QajjFG5zXR64zSicCxPkHGzZkEGDBkX
4kDnuRvdl1gxzs1oZ79qqFmBqW9AAql36nbtjpgCmb+K8tr0mCg4MAYeRDHJICsv+aEVzbatKBpV
g+mDS6jqqTVJ9BuntzVz+mPrAhkykNAhh22IdTeqn9hCcAYWwZ5bj3sIGfOugtFpH0lNXApMvK8M
cRGwaFjkgzrWj7RYsjVpfsGtLz9cRmBLOCHdK0UAbGrHqcyt2/MHjoqi2TR6EZ0BHEVn1y+YlH7t
G038KGha7OZDX8fnV0UomakoYJW8zO82wGws3E3qePnaODWgbcf232MlkLv5eGi3BFqH2oeqy0TZ
DTShjz3q5eNg1/reb0ztDoO0fW5+CB2FIA4CnJpCDjfeaaZ1Lnni3NXE1c9BJnnSi7614JFWQWgm
e23i5QtZ7zB97dSe0gIiinX3ff/Mw2H41jIIpc7QgI8V3mMRI+XRjffCwFcRqI35rMc84Mnz29ka
6K95vYokn8T23tkUzG35uqGaqz1ahnNTolLhfgx4Yu6VociHxN9qL/Cpm1/loLVLPaaboNlFekRK
wcfBhgvZ0qubN53aw9lAYMsb/kxbYE+yi3d2po3SqqW66mv9N59LE+y+XqirzzM4pLd1p2IE//Nq
cF8juICRMqSty1vvjO80PPT9vDdvKpDROx6HJU+aQiuxQ6HlEnZ/tDVRrEwD1yUJXibyAWEcaJs/
1IlvXudD8yYtQtIKK3A7/zjh+PJZs6urKEFvu0TXnpXRCCCupK/uWDWHVm3NNe/uSKGl/+7iofqO
e4nu/xjY+8rKsu/DiszA6nth2treEeWNYpXOsKOb99poWX2PmvmCYoZPmKKWz5GT30fhboqmHN46
m9xmrNoMtuH17WHTbQYcvY9jV/CM9gdjM1fXcX5EJb0sosA4yLRC7yhTZZEOwtdwinJLp1f1broh
KzA9l7tgQCYBR+43HKvJeCcK6DaGeFWJr1IC4Fm1VjxCZKmXRskeyFGG3oCaGKGPWMYWsTBvSRws
K9X43duvtP5ZmupOvE0lLkDqS6TJZmwgmG/jg0G4Kf8wcXAm9zEjLeKM0nS6p6JRdWgjiPA7ywoV
S75FO9hsHFQBBkoQn8QjQlcDexQbJf5pMAneGZEL6I7JOKKVVehAUrVj3Oce5aaLZo7hNoaOEpgi
aJbiqBr1ze8kkqY6JHl7QFst+YIUnT8RA5EEW4qxGCqS2BkiG1PScQJnYbKn0aVD9i6J7a4Yhk8/
mIP8pEWRrD3F/ZVP3U+TqKiUEf+y0QTcDhaG66qmZgtD1shd8N7T/7aoM5f4g5nSACkWbV5dcFzB
NKa953vXwSD8zspcd6/ayT4yQZYwAC0PqWVsXZgqS1eQlGb3J3qY7TXDvFbEJhFi5Sgxpjo6OsKM
hCOLpXWDHM3TaoCYGF7smAKKJ9mPwKdtQ/wOWer1ZP00h+8+8rdFrmrleSiRKgembHcSO3LaYQul
AXnoazN7GCW3i4h5bmnSCpss8J4Z71s/O9VNfqqCultK6vTFaBhQMCKekfTfVkPzIXwSR6ipAewW
wa1RDO+kEjBSug1AlZZVflTi1KaaoWOpErLWYOMNiZTjIbGPNXVbkIEOVqxWNoWlgvUhRYkbPqYu
Cxr9UmbVm0rg2SJtK0AveumvfbPkClqbinaJnKRchgEaVhuVdG8b5puitkvfq8mvHGPgwVq9z1By
7IoIh2ZLxBaz22c3tPFdDA29NqTrhoNo0ZL+Da0wze+JKDr6yiS94onGImijJp23r1r9Sg8m3TKM
XCgg+fd+EUX7tlJWgjXNyiVnAKMX+LUxBQIy+O73UGRLaRpy3Y2ms4vKVRh++PjG74RWL7qmjPZj
AyvAdPknS+yBh1ziUQhibZFOsm+8MhZpiHhEslWbO8mpg8goAkm7FNNRNTTgXgKnB9zK+JnA0KIX
qCeSO3QDJldZ+w7G7g0IxwBC0ZCbsuqvfYlJDoNoOnEsCSVWV4PTf3fNEDJi4riTyvngWskzgj1z
DfGMe1FL4dpZHyyi1rpuvdtoIlaeTeBW3m/MMdE2RlvLaUiarGwWwQu9KU2sZIQEGq1/8CtEkynA
OCZ94BZBEDLqGynijOw5URgd50bwHYcqrcbigzwWc+N0enM10JE6JrTEsZQfOM6tl5IbZeEZ23H0
X+MMs6gYGFRaGDEPfaR/VxxsdIVt3YJIyzDNYcBWQvMjchze6VB582iUbvK+2Tlh+1BCFaYsTjeJ
wGdx0BwvuXqskMrRO2ks+9+MUG5jGTtrjXsvqCg+b2b1UbvtBzGazZLMkGbZBmRilEO1BS3wI3Ty
n72VTiCQCYwEdX0ZouY6F9NXwVXJxbXgySJ6acUeGPDryGO5JWRi3ThPJf2DqxFD4A90UAtQ7Ddk
Q5unKPIRTosegAqJNTwAuFXpJWQbA95XhU7bHnBEkDmfLuqCzIiOXOGxXdZ2+ZNomEtk2OUNsjo9
4xjAEV0NQJEiea8nsI/NHJEurlatNEEGuGrtpao0h6azr0NunkoNGTwzopurwyk3vTHaS90mOxWb
JzICSg6goCgN2nNDNtUiiZF+q212J0EHz7tfvrUVOoyhwgTqj221CnV9PYrcPEA/RPQcH3PQ45Oa
59I7+c1rZLQu7eCYVNpvhdbPOu/KXdKlykEMrn+w+erR1BmJ+DSsjs6OoOwoOoTfDWpkwOu/FeCP
oL+8YyVdAnAV9ZVP0msVwS1EO7dxCaejuUNavOl2OXhW3rFaE6tCR8VnFijSFAueSJO9w1yDVRgt
8yrATK3p4HZf6hKgLDnLj0mleAfpXyuB0xqfSLlEVYoKyWKC4SUgB/vOuaaEsOH97dDAcd/ZGDel
5tlBjym4Cw+tpM5AnnpP3xu1ku4xGeLiD8VJTXPvQuBTtPZdwhrMexOQAAFZ/TyS0brQxBCflV75
3afyWuI+25Yq8RFDp/0u8/yVzgu6KD/5XTbtcy7Gb2LUL0aIlx2LTmkif6YinEinBtwbj0V2AslY
VN97CZqmUbtv1WA7B63Gm9ZxHGMtXNuUinHU+O6ExXB48MaCQbxU813m8P1w5I4J+9rpIu3IV+sR
oA+rDLKPu37AUAAhDvH8Nh6U7hAjCXNjUp7BT59sp7vYqP8P6BTggvvRIfN6EioCnCZSqfJDE0XN
Jsv5LCW4UfuBdYZfZZekszcYGd4Jr7vJtrxqQaGf3To5VCLY2VGuvbqTPASZTopcOnrzvIhfKlJW
MeceOz/IaVpxW0czp9PCXRRKFG96w1cv+vA8aAPi0vBkOSrixIJ7sG5gUdJN9CLw0xX1jg8P7zpu
6F0f5T89OD6x0jhrS2ZLVdXpNuuF3Lo6lUeldOrSHwL0ZdJaN7ibz2bJ+j0HB2ULHbkIkpG2yD5o
EbaXVqJtNclQoIG19CY7PiLLFXzWh9Em/mJ04ocWE5jfn0b5My8Jkchsc1Nn6rZMgzdfLd9zq0fN
BBaB1jtcCC2+5KqZ7BgoLBJlqygNDV4lSNc6/ostk5aHVtFfoNTFbvFTj8u3qG9/lb2FsgZLzoZm
bYeYeTh3AkSsk5a/ceT9jo38ATcUTgRmAju3pyJspcd434vKg9aL8kDNxAj5XOF/WZQehB9DkC+A
ENHauMwqnspef9WgC2PlzgXZjvvUB7ydJ4WP5Xm8I67FQZ3kuyQCTBq27gMx2gnLAQ8kEzCKte52
iMAsFGSW2Sxl2e+zlu6so5EP41MI3oXJ7EBT4Vn2qyTGVs7o6iHSwCE0tE+XlhUcpajNfae0W7sm
p1q440lkCeoq4dlXq6R7O15DRLLvbac8YABfd8TRPEvuXGICUOr2Ex/r+lIhsx9TKL9262663zLQ
5Fo3gTpIVCQFSmHZeuW+1DGrmH14iuuCTRVsHeyxI36ts0dxtZBJS75FaW+ElQFoVNQfblBq1zLz
1Sv4bukqwc6DIXnQ8mSDmorSZxhfwhHCqDCTNyw/yqOp1XIfIHZZ9L79KhnbrRJfu9NAsBGjWekO
pYm1G2oXnAKROA7fkh2DWujGJWQSEj67a4arNcukcWC5/N/DjsGQmUwIFZlvwFp2+wovahyQ6jOo
dMFgzEWY2hUaIlaHUJ2YmCwoL1j9jCe7KI+tAw2rN1aoe3QDOW+vXfs8jHd55OxZS2+K1GO4wihz
R/Yusqnxbic+C3mTnuOw+c/zszSbdKwiHYIinyIX6Q+5hm5DUvI0R7cg303n/5JPhvDKAb+HQVuM
JM24DeCcMDGdtUuiDtMvdCUOT0REg0G+rnmrUTejEMgb91EfrJ9BvXT1yGBohvIkifrLf/7b6f9b
tpdrWCr/A83ADmkzgv37bwcqhrXPIPntAp4bSUz6LbAe/6GxNpgLeStrJ9pYmbomlne4a4ZE2RC9
Wlp45rGjbGqSvIFoEUZLAhVoFu4kuU5nOVN2xH+oryM+HrzI5X8RSmZqU0De395Vz1VtV3cc21BV
hzba339vUdugf9IG9N48MIFDm1zwe6M/8wb7hE4ru3Nz+oGVNN+NVFifmhh4OfDBFJPkINxzDK6t
jj6cGDbKIOxD53r1QfTtGjVS8mTqyVPgDdkmQDfM0KrZcBdv0Dtm6h2Lo3pvMHYpNQy6EbM2KRaQ
EdTKBdKYvrSq1Z6aPO7wEtf6lIkeriwJEhSzEjBIkziDogAv4LvRCcF3dgyKsV9VuCgolIwpMbu4
yUarH3kDTMBdJEAoJaCvOi6ZhWt0KFM1j44R3MMl+jkL62QXccvuYdLIOOKuCK1tV4PlgiGH96kq
XZe/rgWVrcKGzlpLHtscMlESadOAF+5m4TVrEGzcG/TEOwQYAiHOgrTlv0Hysa0r27gw6vNoF+HW
DIdgGaam3KCnrw5WqcDgnzbzLhj1lxgd4+brUBrm4Ybe2QusBuZiMqGNxkOCPKrpp+afn3/UCQlS
T8mNMf0xvNrTpsqxAOt6cxpFiQWjYGmqgekm1jpnvMmYiXuA/ovQZ/eG4H9RTc1EEXTuI90hwj00
YOc6q5+klQOQdDZpDXeisVDmY2C7zK2vUjOGvdYiJQloZKx7JU8pwRuiSCKdrkKBN3fe2Jr9jB7Z
3OKVite4eQpIK5Wz82rlVx23GT5kSB+EXhaHeddMouvAOMat1Z6M5ezeSKva0aulj6pcRkku1mjo
59ZDCgpB7JtGLbgfQgNiu1bGJBqA2e/rwX7QRYl0wyXpAeyEf5o3eZUCqXBqsKZmqJwytaAmViXJ
MdRZD6IrjecIoKKnxOPjmOc6gsJRXwXUUloYOG+Bp3f4tkCgGAEZPXrPqElW3dKOSK5J6Xgz40Th
P/C38EbzppfnxPXcq9QL81YPFycxlY3VSO/g9ggKOiEB1xp2z5LaMg6k0UB5L8VwuvV8Kk94lAUq
ZyuAH1ALuWEE4jeL0YnMk2RdpkzDUqxe6WHWYfKwpQMzHnslyC8EilWMD8UH0FGyTJ1M4skol3rV
aYfe8ApmJ4Nyp1vCWJRu6JIWZUyjmjiFvNL6ZTJ9T+T07cjXXmCnO5L8ite2zJNFwHjLEFl5N8EK
wskYiVKYQAJMlLyThQFi3XE7J1GrgoxPxhhgXfWbqwG+MFsdexYc61sa4BYo8sJZhfa0holSaH21
g5BtzOql4/TioGO3XZC8UGc1dFnhYqSO0Vcwjo0Ogxu81zwhUKcMp3E0UfLCqtf1iqAMu9hLNxZ7
3Sspzel+7ZQhqi+RX+MlLVCS+ZXHxGQ6FnO/Ib8M64moXZYqlNAoQN2q4u+qGEdH8S4EzSX8tmV4
QkPxy7eSnmH2maLBPPmmhXw1zb8zh7eOjt8F0I4EhsCkztbCxBI5sPb0p0RYozRZnqh5vY5I4dr2
WY4AQ9E+UFMM38IJl+4VmQlbsGOAAyO4tnqsxqjBM6RU6DxdL/yNa1ffMbcs9xkUyVXH7WZZDwpM
z04tb7ExBjsss0cn9eqrEQmLYrVMnpuQr4giD4WZpSfEhfGmrV31oji0OVzhpQfDQcVrFt3ZwAWO
JdUg1KWIIdsMh8SN4+/NBHAeksYhxkCjq4HeATs6Wg7db37OPiACX8dFrLwSN9DDqDq4A6Ig+LFW
84La90jDzdt5We9sI1X+bsM2e4jSvrrkmuospGE0FxSM5nqQRnSyumTYtXr7vWjpfLQdZuHe6VcZ
xszBt+vXOv8WmUh2A4M1hujSgvoEAmbaXqTVTNMVpdhi12ivru0d/FA7R0SoXH3fVPZD7goCRcKF
6hvUDlCzLtRSTORGVh1alyv430S7yYpmekOnUaWBMU0hTIH+v/1ewhY6xR3UKBkE3UFMG5MO2rJp
dWsNzYQnqFNpO4Zt2dMInXvnsOAgG4hS0fBBM6U6jCHQmPuIfIyVQrvgp9LuQOzkR3o11Taz/HEZ
DKiV6PGjtM6ys8m78Jp1PkBT3+8PDGr1z8Tf//G3QN3/D3O7cxnlH7kkdZtXABUoCDXVMskj/r/H
dq8bUZQf/4cf+Uzutu1/GTz0PXwsrA81R/P+4791H7X8n/+h6Oa/bE1TPU83Dc0GM0ZRlDPsCylD
tX+R8eOiz9FMi4LP5VdAuTedMsx/ebrDvZsfIPvVpET8dyj57bPi+nzjg4/ij/2/pmPrzP//VpoR
uaxr1GuUlSaTVQxg/8g2TgO/gNumOSx/1GIXYwN3qE9IfRmpnY7AJ9I99/rVfOjz7HziLy/DUXFW
mPFxtgbCPVFsjwQSlPQ0oO/sPnfnMyYjMobiJqmPXp8JoDI4zuYzxEC5n0mQfY+UbWFN17g5kwxG
2RAwFLkJa2JuiLasH1iH1w9lCMCnsnsmW9PufGI+hjUp3NEzwmXUJ9oqNH17TZkAWsAvXIYwSPiL
MuqveUNE87SXNb28G6PqbIycnDUfrBFLal/ZeFOUXebq6E+F4WyttGHVjWr82dQq7zgH3c2Rd7l3
7ZzWvc3Xt3bYn02vOH6l4VVOTMcmADs//0yYFIembxEi+4Y4Bw3Gn3gs8zVRde4q1CyVGJlp3+4p
dBVdOSHNStxF2EPYSBzEmrYosE0XCTc4zWoaVYP1Js8UAv3Ca71i3xWu/yCwoj4gQ4EOntLTGcGB
ia6xLqAYNvO5+aoS3M1er+Ecfx0TzMXWZp3QUoxPo+OpLzKCTmQpUzNu2uV3xNshy2E37xLCCyYy
6/64uAmGe1rgrJhPagSTWnb23BXSvTvMiuejCpDFixis7150qgnOAaek2ObViiTxxDB0tvPu18bp
SnjJdXz+OtSYRn/MJR2wSYyVlqZ98bWnkXYoI3e8d1ryaBM5+diF5PKItGu2jZ+3jzFMmXNc849o
G1igjuG+Gb7Zn+ZrMxr3y7IuxnVvVe/o9W1Ys6Y45aOo8Q3x6mtjh1F9qoTb4DLv5Du6fnuD7vSv
182XcBOWR5qdVUlI06RYbSMNMYdvv4vQOaLFt79VQI9XitaKc4PT5ei6JKTFUbshY8zY9iQH3gfN
Cu+DwNfsq/d2OgKbEE03sXerr2Oa5T8KM7BO8yHP0u3jmPU/whA1Rt0hE7uLAKpW5srS3Ztqc9Xy
Boti5YpTbwCPNMmLfimCKP4V8BUkYbiIFgWWiM9XX8e+Xk1nA8DTKztAUlDonXeowuwS6V197Wa/
Bqb+z2OzIMPuUjq7jeMsZl1ZanrMRzPmgQnolGQSts2HGreDQ/C1/+cl8fQDmgGaBu9vuZj/olWi
ghwnGmvTT3/8CPbWJWyd63xy/jzIEYk96R0qnnauYNSE5MfF6z9fUoAzgD0A3hI1wrVXphWyl1Y/
HXALQdM474oAjNTF6vCAQlgstKH6MUQsFhez+SOfxJZ12AYws3N1yV83gwhCHek2DkIezyIVjA6N
NJrsSeVDgFI3YI427TKT63fBhFpJ6kkM1AS/5xKHGVTuZvKifsagTALWqfIZk36EtdIXq/lE72Ln
iwHxLWch07wZ61D/1DXNu5g/Gj50oDu/Lvm6jghyhocCAVEyNE8gvfRnh7TW67RXTesRo5L5vNdW
0tmR+QaysupJQOUtX8+uGaOw04trOSD9u1QscW/fGbrp62J0SIzFQCf7rH4taq9Dkq+be+7yAdnC
Ht71Vh7U3kvp+MVEnHEo3gnTZmDNCuPicHaYz/pDQqRMRF+Fj0SylV1RWWfkHg2i6GdDR1UjBHkM
BKottSl2fd5YWc10vh1RrTNR+TwGGWYZWUN08ysnuSCD2s0uSMHHtZs+o/MeIENUsNOxcvos2wiM
DgDPHsPpAx1Pmz/Pzdd30qmvf/535p/5OvTncQPMIhhd8ln598WyQltXoHDUmG6DNEdcZ1RxekbP
Fj4WA8q7SDKyhFVRAcuCChpBAiq2jd1764475ltlsrCzJpFrpKR4iBCyMK/997H5FYjGLRFcGgHN
/z6OjS9aGxI7PmXHb78lWG+2g/mjiVFzMFhUfO3Pr4De+GiqP9wm9a5xy1wZ5HcMfp7Fg1qg/6k0
Ee9K4ZpbQ8pi72OZ5fMvzV0FPgarvV1uC0DwYPRw67VYzpAfUQnPZ0UylI8jCX/TOUyQ4Q3pzqWZ
/tvk4YzLWnTdscV//A2G5HQUB90HbcpkfCnjcFjPX7uvzacPy4/1k4UC4s+vpNDtCWgy7c8bO2Vu
UXbAmqVhrqyyHL5RbLHQIWbpHA/B8OxIyLmY176RKN+hLoJnX027/7jMmi7r07tdJhdt0KBax/ZB
dHF+hwaUvsV68Gg44QvC2eg0mEoM8kSrbvi8mEeL5D4fai1ZQm/RgZtMV8wngiSQBJYUqDf+PPb/
+h8C95df0MyOiHP8VmPJ3w7qvS6Z2ncJNnrSQ9BlhalxVag9is4cMqiDirom2BQ++XTxVLjd0dDv
Ih3egI3Cdt0UGHV++1WvDcR9ILWebN1fKqBwFmGXmvhDFfSXfZrXZDK6NSqIaOxx4VbaY4iv6xay
wlkWVeR/R+p2bOrS/6jz9uDVbfam5iNp4KrNgDLTVzZpQBc97kn7qkuqojj3wSmyiRmdulX+Qs9y
aohkxJmLcsSFML9sp311mh/mQ+bu8CFhf6EZQCTrLis9Hnuk5cjFbBOd9+dX8wb9WAezOsaB7AuM
0ipKQaaPFf+8jmhBQ9bHDtYP2KTppeHo9XF+RVf5r7vzsflnXZqtS01OAeKDSdYpCTXHQBPpx/Qi
ml4E6vj5YjrSdWr+owNRwC+MG/oMnBjRRZwOeyAFfLgq0yF3WH1O+p6byHw2rlnSzKKf+SzjXasJ
L7mjWeC2Jgn6vCmHKNijz0cQ/e9D86sup27NtP4xjaWz7+eHN02uU6mL9NhpMEvXHVpHT0fQ4Ps7
fzKKzhv3z1fzrjKM6kmlhafpfIYMIsRhQRhvs8+0kom4xIX9RgqW/hyP6Gl8N2mQBvLsCQ0QqLqr
X1r6NfOezAcq16iNHlVM5knWe+qDGtKrvQMIvOoIUk5gIwhEn1LCkyD91tuudqcilqc2iHkCEIX0
FmbaKoC5uPRc0a7qHBXsNhLhLzXKlE1gKxDDJ/sAnFpqcXZnPgF9rW5VT4S8r2d8gc4NfF3+Nt9J
vo5/3W3mY3+/rLHwoMz/xtrCL9nEPQEL07829gyAwEIk6yZ0f3hVUDGNVAheoK59LfDeb8kZKDYS
HcSrkw8MqAjBPmvk2r+ScJ4HuEJ1YfhPnmt/90Jfg2JZTomSJpw07Nlvvv5jpAvx07ZhKauBQ7y4
1yC2rl1hk6hLz1nJy2DX1nG8s8Kxe6qV5k12VfbLaMbvvuGqT/+4gFiCNxJl7GsoYcoFaPJiZiig
fapxhSoE4mNRD3+8glCEnnQ6O11XVI7xc/pIGK5Gcl5I+57PyOenZWpTfe1akPv39UDaRlapyGo0
stRtNK3OJHZtS/3m2SI7lU2RX508uoV2gp5jssjNm5blXmQmym3ek4aervxadtuwMPwd3OxyGQkQ
x18/9en85aegJv/xUwkQy1WVIfJOFd1p76AM8dS6BaBOghaWDOsuQe3hisdPiPFFwcpZOTipqjHf
fj6eZGb7py403AXxt9FxhsDUWArJ3ZPRcf4eOAmCqAra3nH+IvRW+eQDcSsSpSEpGWyRMYlvQyQ4
v/A8txt78ArYy54AMmVlt0hP8putFum1Up7mHaUhbzEEyEOEcpAsK56uh/ljptRkFbSj05Pkwqdu
PqvAtFnq5hgfandAwKNjSFgpU3ZAR+aUup33R7pKC9adJUSItL+JDtap6XYqj3o1eoxcm1w/tIzv
rQ8RgWAJM3KyA5OzEPrOAGVyrgcpWqMGxalpGdYjWihYXDsDPwAIjNg+wTHwmMtG2PHSZE9dJ95V
KT8yElOfpCgDbPijtR+gFt74E+PmJhruPdw4SineY8fHEj8O4y3o4WoUFtSIQjX7pyG0f5shqDtj
ENH4whCjOIpK1NcqAqoIalDuuqHlZuaF9JTnfT8gmVKq56qzJXkhQ3ztMi9aOojefo5+cCkG3X7O
7RpVg6jSrWqG4bfIyDdpGXpUDmVyNCeyQGhfMpMUWXvaUS3UzbEX67v5nIfBAznC9OzMkaU+aYeo
c50fuUAo5cERPQQ1KKg+go3B1CZkjMg01QXfcfcLhKqahWDMhLW6jrAhIUjooURIN784E/VgfjXZ
i9ZCIVH7czdxqyMGTp42XpCcqobIaqf2XugPyH1hd+o6dCeAEHPwDXK+8CbVYesmlvnYab31aNXV
b7VzUv5GHLJ8a9wY/jqwk2aVd1ZSMBcvl1LW9s3rDO8C7vPVdpIrQRD2uxZrN1Rn2iufTGImlKw/
1XpjnvJeiddhABWvqOIzT0xC2myADPPb5bSvY1fl5/nNy2orY1hBIpmt+pCcIPo6LtpntCiveEW4
6wvTQ/CXmK+j6zFwq6W2HXCZvbql+nswu2zPVwH2MFGra6HxzYpFxAyPChSyOO4TJOIAbvD2w4hn
+O8uC0ksQO646dWsBuWoiIaQ7qJ13sweZ/sgsl//uAJnBcOd0uqOjdcGVCUghxjdOHeUAOY2Mjoa
PkxWIJQ0tHlHq/mldw/UKOshyOx6E5KrcIm9QgK0JxjN6N3zvNcFqryFWa2u6AlE6yimpUu97Efn
MIGs6DkWSZrd5CbsW1Zk09UFiYuHBuE9HBXH5lWxlqIqzpavh/1ifjlvakhG5xJfMfKrsqWcY3c+
hmlAXXK7ivd1PXyHOc66Cv7nhrQQdy/UVMOQlkFJdb34nXiONg6DX6mPfR1mdnS1LCU55lHqkpyI
aRi12YAATXkac24m2KA3roeZZJGkxcU0hPtG/C3td5TcT2YUVetkrMQF7au1U8pE3ftmXSH4hl08
Dj1yZoQBiH+K87xxy7Y4R/x7yfLEnk5EL3KEvxz0p/MCys3GtgF3EiBRWN23PMy6o5uxpBgmzft8
ihTk5hg3WKYwjvei+6Zm7R8XzUcDE420Q4xFzdTks/apc09b1AS0/Jf78zKxcccHq3HltccZAY7I
u9qhq7xgOalKp3/RiaC4JWpxF8wPXhKJASur4RGZ00Wa6egbZm+zhaY+hX0uEbuYzmbAV7/6XBYD
0l/qwMxIKGHVOJ9lGFutPpfU01mNZhtp6EWV/Mg7kuEYWR0tpdXXSs70bpwMvfOxeVNNZ792DdLu
EPb/edBwHhM4GOCSbOWuOgMQIMy8jx29qc9X87Gvs/OrWgd8m9ntj2pnwoS9zg2guTMUTAvpP47O
Bxo5OlumH5ODSxtulaU1kO/Q60wdtDVhshASBLYthUG7vzBM6S8yNNA7pYDcAaA/3CSNLtbG9JhR
A/JPMCJdAITwwDas7jmAenqmE8AD+89r5x9V3RAdF9eGWcGMzE4nzSP0Sn/aAPdrjgWJcJiRLfyI
beGR6zgdnE9/XeilukuqR8sCBG8BwYqTMXymmvGAUnawfv4XYee13DbSrdEnQhVyuGXOpERF36As
e4ycM57+LDQ9Q1szx39NTRe6G5QpigC6997f+q6idx8ny/fzjMAMKMNpu25dO69q85dpqDzYvAz3
AtXFzoZ6uvRRtc2UgpNFoVFZghkAX5sujXetTpFvmzeQ3tGsVouw8crV/QXcc09ePqRHMYQCODx1
hb+ryJouEB1Gq0aWEF63SfbqoV3ZhQNVB5NBTL/wyAEXJm7R6gSGaEBmbSS9/rUrZqNgHHcZ+8p5
aub9sXcwcUafYi6E6E40lT6qaxLNyVopjeIxQBetTqoU0YNeusQR5ZeeNv17Yq5IrduZ4MG3SB7G
E48d/PRSYhpTTEdDfnnEjYVo4N9Rn5ZSpyVOPCF0AyRUfpWTXXZBIUI5uGZB9dS4jrznmwL4hMq6
YaWmNmZk+ZrkB7rxFvL/jASZBFG598/G6B1uUS0Qc2/IPoOjWC46NgkzA1CwG9nd2uhQDbZFzEI9
6Z5VtMsHM6XSjIB18e7VPKb8tu+PlEna10SzkCxJ6bys23o9WiXAoqlpVdc8phlxHp+Heaxmpxuz
zWkRwMXmW9mn+Sufsn1UlWEq6yYjDmWSksICmHYwdcvEc4CAUTwmZge7v5ZaGOJ7hRhQNot8X0QJ
nhNTljBoku5q6uuM2OFEDqMSzoF9efCnSVN5Dppjw8Ik3cELoHRc3mPxZ+bcvQF62S2oVOSy3ytJ
OiI5Nh6hOuPpUnrmTHxXqEHN9reuUWvPBkq3W1doke6zSMC153tXzIqTUXDjTzPNyjbu4GqG/r0z
zLr8SN1+3JVcBSgO9A3l/HLzLFve8CXOFThRbRscNKWNrjbj5bTzu49nkG6v0/nRtFNUq04C0AC7
F3tOey6qxBsLkJ88dg9SUCcvKND5TQ0sErT2krfRozn1bLZZew9qx0y8hAcZaiQLpq6YDcENLEgl
kTVtUuU5LdThS9np3bEI9WEWxvaIRU3HrRzTnGAntHGuCcQjqLSNEMmJoThSMdkl67P0xSs6xyIb
5CvUOz9hiqSdyCNwWasV8UK7R6fJkGjwXvLx8IBOMY8Ti/c/nccfXr9NA/a5veLzeMn7d+tw2MtW
3S+hbSmLwpXZEIs+ZpoKJjl4wlXQznigVgl3Z+cqPgAoeA3fK2Dg4gOIUmdY61JcL8VsOBKt1r1S
2YjZUZ8iPxXeTmIWeu9eiqhmITPn394ioWtq2ClpRrHz812L36zJbQiqGkUk9wlDHUkGKgHUDgy7
J7soDTfsaayazu6jo1du8WKHlg0v/iKaYcJmpSW14bidsYz5e5wXwCHEgep2LhV2P19gOt5eT7P4
4OFwtW1GIJ9qa4PNZJc87wkIvhKEwY/IMrsNVCvrtU2bJwWv5QfPrrortOKNhd7fiKntNLV0L5Nf
WCdSuTfhy+/1qRFH90acBpXu1wkxdj9FzH4aE91BU5/cgatPQEiyQe7WkUQqF9c2opO2TtGpMwzn
+2yve/Y8UHX7bMNBM09yq23laVkgGmmCfdy7bMd+AkAwPtoZpVptxCRiTVYKhhY4u9whfBSWRyRH
5bFCmcoCXG2wzByrnRgTs/dGjKUmi0+1GwcgYrz2/gPuXRghWL6E4ZMKHYVHI88RHHN3Y98o5ynW
cykGg3X05CjnUMO3yqaumMjdvNsrUXhx0+lFUHgpQC+ynUEisc1ZwHdkOVY9flxvRhsvRLwEkUW0
QMtmHLwkMM/WOJpw8YPgo83thynV6gUtkgHXiSkhcthUeHreLAg3oblMHHbTRdmUezVGI+IAHFnH
HgwYp6IQVzcnAiuWdxblTNxDYtBjUPeln33YCyTM2y1MK2YjPIZWZJmlGUjHDNAOjTjysaFa1h5U
SOIOGaE1NoBiQhx1FSy4Xo7snVjfKLlOcjnQk5VY/dg1q4Gmal9v6yavjPGBBSZZBkkwc+wO8L3q
OJcxz76hic7fATcGSyUxm63odmD0DNt8c7CFoB56gN81IYwQWRQtGWgOLfy6WCV40Qo0nvdQm4lz
qcefUY5/enJrqs8DvrEX2fNvARExN/VEtOSfM0V0BKHkLz/l99clzsjX0lI76v+qRV73iNlUdCiy
YQcsJqdDMZhOMw1X6oIqeorH/jmxh9zdzkT/fqKp5S8B+dL1Lz/LNZWHW4I0cTGnzYfhhPJ4OHkF
cVZzKugSY6LRp1k+5/Zo629iRPNgRszEYZfa+QoXP3tWLZtDUqgrO/DM73LXfZNyq3ou/L5YJUPm
7lrP7054eiSLJsYwKYpMPA07x0636DNJfBWTrtCBFLDhBo3TAnmdXTI14kg0vtRSkCSn1BTd+73h
u7v/nLn/iN5U1J+vuf9Ir7H2hhNpN+6tQN5KujVQ1DvRb3u9kQ9lZr9i/jfAyKIqupoacSQacYY4
V3Snc90GwZDomUE7NmzseEXm+tEBWEARyumh9vJLNVVzCHSAGDKc6iJ6Yvyfs3J2QDs3w7odq7Sp
HsCacmT2pAtqipqK3qkrEmJiwsmsF9+qk93omJSEIcRE0S4STAVY+C30MnCDxljh6dAYxUwEkYSG
tp7CSeBxUSFLGU5zUzc3Ys4eRoo3jGlQnCPOdqfcfuuNy7Tp/GdJkrL6ycl6kpmzXAYVK6tg/2cg
hQJ+33oRKNI+ESH7ALNEGIA0yO7TtZOhowr7YSLrToNERfqj4RQvpqXlsbOWlFd5yj2oU5N6uNTN
xilnYU35CdGIGXGOiZkpwNfpTAkLnI6aQQSu9to2vB9204XfIMb2RvJNgE0HAwKKXhCA0233h9A1
x63MJjvEN0sonO9aZ6yz042MSzaRm45o9bTIa/P6gqjzqE4LQnfqpfTEHOTW2xx0gWYOQVxeyoIQ
RAX4U6o2xZp7prEXDeBat1pR9OGw2dOrtSG35QOFiMYKI1mFnde0aJFwTYE9MO/SNmEdlinPTm58
7US1hVqvvcaPvqiA2xY6bMVdi3ZypuXKs6jWN8c4epRS3HGMzC1xZaGCXzSQb5Eb+362vY/1LLY0
CbNJm0eso9l73w2jdarrhBS0kviorj+UODReSOi+Vb4/HgY7k5YQq0E1Su1TH+nygzQRl6flu0oU
f0fxUjsXa32SsTghaBnqUrPKXmto/LPQ7+Y/efdWlS9F+Ln0wurg6BSfTDE7MUTBwsaWEoL0ldas
FdnlwV7IQbAcp22SY+mvnt0Eh1uWPOijUxUOO7GhEkNm17eLMgjSs9qDGvHCNvtmFS8irmfKKA2N
opEe6xQLXozk+NkO19tOCxSoTlrAslnzE+670x8tGSpzX9aRU6FGBUbWT3ZJBbWPO0fLzZ04Es1A
WBcA4DRzbz6dA79JWjWef0F8gluAOO/TKf/5s+7nmEaCgtxUA8onyA8aGNxF7b631HZvobzLZ5Va
t/tmasSMMmrlxnH1rUlIherL6WwxCzJCnpnErpcsRzI217hHcOHaS6JqdKdGTNxmp27fg46qXHP9
y7jhZituh+gRMds4Gi0gDqTWKMutod8bacKWcZoQDelgLnp0e7dZbH1nqqOll8ooqOkaVNTsIFTW
SscaCJ/58SWhWo3wluo+iFMoMxUzaoQlsam9iBkpMx7lQdXPI35ZYrvk8vSmcENDCtLpMt/J/2cc
hayVh+27nq/F22u9Ut7m0nD45c2KQ/FriNmU2dvviCWaPgvKUiE37aEeXkDS4T3g5YtdiEIuQnRr
z+ALyIRuUZqsmE6ANeXfY2ICH4Nj6KF7u487hS2jax4xHYPTsNL75lswLUpQn6NQj6ZD0RdHojEm
XmeRIKdnA+5JcGF94iB+CIOYbeBwEkfE65tdnjuHaKx4hosx0SAyqxbyZNY8dNpwkstx/0sd6X/U
Ziqq9qk001AMU5VtQ1ZNU7UMR/5dNRN2o0spvoMaVVUpsR5lHwFDh41mO+Cb4XvYj+hB/gqqF69G
7lCHzlWMhwFJr4tw03gPsvGDT8r9K8PsZ3BV51uAvzWPsiG5BpSEcqscnqjYIM6kEqssdUA4Imma
wS0hZmsXZ3MA9awacXFL2kWOE4GQ7+wZknme13FJQL/PDYof8mhtaZ3+I5KwySi18mtoQNKyRnd4
xPtZWTm1pWyMPkyW1Hn1t2R0TJUxX/x6zPYEwTHW5MF2y0Z74ZNb2yS0DFTQq05HCthlKrxeKbmo
SUH+izTVphrSr+OAIg7g5aNf4NJHWMiao2pl8100r3zTioe+P/+yuMiTCZXuebhkTQuWqjd3Q5v8
6LLEuAxqg6PwdJTKgLqG6aibxm5Hjr5pSuUvc3CxTPJcq4ZolG+MaZONB6GybECzL5LSZJ3sEbUS
oLzo9y5wsF9nc8P92WV7rT6L1+JjCcrBjvzZEBUfnWk3X1O9+iCC1HztGBEH00gqEywnd52TtzO/
x4ocHrBKb6+ejl+yN1IaHlJCnGOqfXDyfuDu7zM5jf/5ezrVQ+fZP5I5Q5++prrM90Wjvlk3zE+i
tCzNMWYu4LffvnlFTv3bMpUfgwRNwDim/qYwu3bXoSU5cJUTeOt99SFJNHUu9bb/livyB4HC5q+u
gLw52B+anRyUyWwksaT05jgSltADrPpghMRtAHc6Cxxsg581eBKGbCxF8noNUHQP+7L5S2nb0xDV
6htRQYyVqXrF8t0edzhbmCvfbLWrU2AQ5E2+AHI9i1P8HP/8sQil4G8fCx+FpSiOzB5aMRXtU2F1
ClCIXx6lZKTYCyWf0A2aSYgVjFh6wVD6VcUdYueVw1lWMG3TyRGe2YwCgeP2+DV3EnJ+05hofFa3
Z9zHsNXOYa3eJ3rfAg0gVHUNLho7ZzT6i6JkMswQvvdwnJdsAwld6LY+x0wRH6DQTE6p3jrU0XA0
uVPcjtIqTlZ//hCMf93CdMrYLYrYLdmgplKxf7+FtYHvuoYG1rzTOpelSZ9suQItTJla4r427lsg
0egmqvoc83Y+z3oSFnHxaEOc9N0twVv3oSt6eTX4SH9EVzSVF8KSkNFjU7PiPoixJPMeXaNrD/Yo
F/NOlaQlPsRgOPTgbewNfUXAPNha6M2fIrV5J+jbfrhRAtQmjdPHpnPgOFd4JLWOnZ2J/T2Z2uTg
XmbmRqxlRUhcdMVi9j4rgpv3Lm8h2P75Y1UV4/M1Z/BVoQpDM/HEcFAI/P65shm0Yyi21Rw55NwJ
I/VsTY2XG8oZiqSK7BA3uftEnfgyJR8OdIW4w+dDqq6iYa+BNf1AlRgF+fUVNeSwpWzKoh68wOLL
gLGi2bl7jlis7PVY/yD/Vp9t7rGgHE6q1xrkGC1nY6W9ccZ6eJvrzlSFTJPV9XNTd/KRqKh7DWXc
nsvGx2O4K52j11k/1KSGLga56gFedrDmf/iysUz9lNwla8IE1sW0YcAoaoLxoq1/HyQY87WtlcsG
Ss028Zqv9QRFrIbQQOrGkUkmdMZSUjkikAv2Or4zy6gr23dVybAmHZNvhG9aCqlQSkqNfer9Oj/j
ucZqvrbcL34ETErRPemSenZxbP2Q0tRpItWD19a34qsJa2bP9U6Vnle7X6iv2LO7TijP6d/rIpX3
mLMNG0vNqkMv2+4660xI/kqMs19uusdOb81VmubBotE0/yCjk1qzI9aXfep4rw4EcRSfkbMVXewO
+P3U8txOk5JCSawevqRVZ19mUu2cRS2JGRbu2SylW4+cznDwZUoxBm/K6BD6GzLkTF7fSGsoL2VY
X/iM6kstwRaRTAxWNb3Hms2P8BNoNICdQSY9sIDPrqKxW4H3yeQdtj751cKVbZdSNz7ztTpjEVFG
WwCVOLHwiN4hYVt1CfYv67gNikUdg/y0IoJLduUG3xUudreW7bewjlCqufGiGhzrqqj6NYIscU6u
qTJKJ2wYXqrp7sDSRkIrF74ISx49dW9ziaa/F1zVkIDZxDpY6W0BoU9gYLqAoUJ7qXTKc+d4/hva
APwy3CQHmJ0GW7ObcHsEh85Sx+1D8zWqqPQsg/QDFGxGrXStA8yF8wFWf5ZETXKqbT06liF6EbMq
hksYz/yEeudYCawLtk/WZRzbqzGkM/Jy7kGEtlIv/B46+PJ4Tjcpxq3jPd8HrDtBseXqC23CCLr+
MGIYNekgKY3fIidvj0o5eBi02rjet9w3W1PSX8MaKoLZ6/73wdOXFgVb3/58Q0GJ9K8bCoskS1c0
25aJ8hmfbihjYEZNJw94l7SYtXsK1hWJ3+fyrHLr4CQaGRDCDozLppiGuI37eyIp/tbNnewFaski
LdP6CqdPeqaQBZkqmpZx0HlijQ8h25Y3OxzKjZYk1fLWNbl7GHjikuteDHFvbSSoR69WEzzZciJd
KCp2rvIgg1aKo+vg+Ee9CnCf7J1mkzSteQpM01/GSac8ha47o6I/nkEsqt4psf9ey3L8zVPsPaHT
FDVc2lJriIBvFubvptHg2icV6tZDQjH3IJJEq26U3nn6utTTtN7arqn8IGzontqB1T2R56qRsfaO
b2FqFWymT4nCbbBugn1gu9aGSGyPNt/GJrDXWmcZTT509wY7tTPhqoorqI+PFB2vy5yqeAnLoAPy
+GHlDA1ELZDhC1asDtEAa1jACkeT90/jTG45FE5JsEvTRv0YggnCakn6ojGNaBVrhgffJQqDvWhy
GxCaikHFos5l8wDN9GcjujgnUdCtT1WmQaKvpFrjo9R8e267Xrfp7EJ5gqyLKl0ypIXTkLNxLf1C
3i7fdBCEFyO+3X/+IqrKv1aTJlgj3WHppGuq4qifVpMtfl0dZvbZ/C3uB/845l37qlPzAW+iea5A
Gl2aPn8Vw0niWsvSGS590HkLsd5OWx5GomurBY+TSGGx5FmHJOvdv2o32tZKPH4JRx2QWFgNlw57
d4gDEAc9t9fPqmG6LDckE8Bp7ixAaAE8JT+Sb9HObRRPf5daTTbXfpAOB1F/I0p2kLinwFtsZyXK
eLidkBgwFG/pRWuqIvHqzqowUxBNsFNjwaSt0lzy9mqhevi3Zf5+7DV8eX2v5i8okYGAvPTeQAz/
xpV2CN1O/lFXEqQRD5Pw8Bq1FYX4tR5jauFxZ9DD6Ss13R105SVD2AaICVyBMzjaI3qnZQio4nzr
eZK8iWTsDrMu1x+LSitXipR9DWLDPGh1+7Ppy8jYxlW66XWlWspts4GiGW9iVrlLq5bbdQkYYIEI
hodQ4MtrR4Y9JrpKPy5N39Qh+adLLWytZ3yDcQ4LpWHeDVb+7lP/i4xPMY8yi29UGhNA20rIReSE
Ci8Z0p/Z0Bjy+4DLK/p3NdzLiWKj9YnVBR5Ii6qUgu9aOFlI9qhMjLDqNu1GVA5wr0HRHz9rU6jR
rBcKLhjP3E7itW2p7ECpJ99pHtZxkTV6Xw31SXH15iMuqqPjq8eMCBRKkPFVq5RqZXObgbSZ6A95
1iJazIboMRqVi+WW4d6YGnEkGkiI7mY0wiVOXYyrlByz5n5M8jqaxHrWgzVUMFZ+i0Bw9eNGYzXs
a+tin05NV+PAJbriyEH2XxRR+WogsZYl769wtHYqMR+sImRw0RTclZnKY6vn6s2sYld5GFGMDj+k
cPIcIydYRguK3gDmD0bqLxC2VfNkMlSCpiTvyjpdFnGnrOEpuuDj9Bq/zUxOZ63RYcQroMK3tlUj
WMuleY5k1duaqhqcfewmd6wJkeyTg38NEv7clFplm7zGJbsZuu9G7pdnw/bzl4yi8qBt9ybykb2d
wTj0E7k6UcitHiKFouHN/7iHTHGR33ZeBOwNTSOcKeuWozufdl5B6yueH1ILaXvSX76ww0NrcOyT
ZoCaVRtzMQa3hsz8MM3oqkwlFdZTE3UntzRjbcvlg95nWrdSgFItvTEmMBo20cYBSjd5BP+vGx/3
i3+9a0VWsLaGIKJq1r+ewGhcE+LeqE1VzChRwLaPuTUOO7GGt91GPSeF357bb2KA/HW1V7zyAkTF
vvbjpYsdk3g1nYCHyDwZ5GRrUhZyjasy2NpklOZituWB+uh0ryQ2eNjbkY1lPKiZHYwx7zwiRjvk
fn+ykCsckjqQ4Cy5+NMZ9ntrj8EG69H2KfVrd02mjxSoJvmPfVTw+ijspFluNS84e8O47mEo+DiG
J7H5TM2m9QbwjVuuGgwPQKydVVc7aMhsEpvPkqN/7Se1i+ciWQ22wWRrpyGanRRdDYu5yTm0Sz6G
gjIFs1OXSkXkiSD1QEoN7sOpanJKIF3EvWopn8SQaNQ83UleVW5gc8K56vir7zE+hO9ASWI7C1ry
gUbVf6SjrrNyRJKQdHxWsG8nxwviMS321XDQWZTfltoyIfmGNIwuy912oAYGWWXTPY9d82pXtflN
DqXriBTtRfMnK/dcaXZsZUiU1p5dznynxhOkjMFE6mQ+ziAednFuBMs/f/u13xlBhGNMRyF3Y7Ph
5ntrft4aBhVxrRA6wdwrbHVdJGVwFo1jKMHZMSMKV003WBgDNjxibEB91vgtxhgSpdEzMgf24Xbo
8r3boPR9EGOlFNmHxFWoKwLa7W55hLfXGijyoq0k49B5jn6WUbUCCBzDL0pyCjFzB2dVq/ColUyb
i75Kmmf3519Z+XeYYQq0KAYiGBXPKzy/f98OoxjrPCAtwDt1vVjZpYyd/UhZ7d6tsp9NXloYFLYG
/gJ8uZdaVFkbz2qDt6g1j4PfBceR7/ACwwqyAVFEIsDVwMPoBKXmCtKuc+yRG5JCI5wHEjcWPK7q
chcM6hkopDeRNJ0i+wpqbVh2oWNvndYurxHQd7bo1TihqxR0v4q5quIGWp8F4izukSgkSpVe4IJg
IYc/HCIsNbn4sk98H6/JkwmJ3FTyL7lJ5e5oaOVj1Ujjgk/o5xGG3s12iIzvHRfqscC9YFYMef/i
GEO/C6ZSf7aQ/YuRD+WChW1wvAkdSVvA8rC6Ra0EI29dd8i19RnbwUX5g+2qDD038q6GWkmPo1d+
SbEeOaiqLj2qEyWFhTpbJ9GdmqzsnhRvK5UelUJFoW/Flo2HzjnX0n5HZZl5SHNqdWdjJu0Cd2j2
ct5UoBe7ZCOysW2UScduzBZ9W4AetKx2o5ix8Sq19YuMxzUyE6tYivSwaD6lltU+oCCyapbF0Dlf
Ke64RL4a/cgkC++oqX7U93e657c+AMdx4yOBwE9H0fadpWkXye8MPAy4nwEHGVjlGTwDp4oL3H/h
8HhgzkV1xaeKCzELskelpKtEhmS2sPItK4cxGqUV1bKtjREaQLqj5LfVURyJxraQopZ9vb+PVwkR
QFTHxkKNeoTZVdKc/R4dGyyybIPmzTConrJnf75uBHbrtwelpatUX5I+IBJsYqb9+2WDtMPWceON
Mf8LFezbs/AvAXfoBfphgkAI7IPoYt76MHZYm2smFOjQz8dz78YDC7CCGrneepNDAokhfgMr0bU0
9dyqCLKUyGnPUQgsJ+VxAV/U+MEKXj0HMrq6WsK62ZJH3ZxZbsKu3rWXktZ5r3XNkt4sxvCBRKi5
GkrcUFHtpjtQle3JC4CvqFr5YBmJthU9MU4RLpmwRCMzPWXnnJGysbAsXZxJ/y4jv9eSKxHl3bVM
MMO1rO6xGwP12EBS0LWsXhZqa6yD2vE70C2esTZy5c2X4XkraDSPcel+Q/KCx1LIZe1n9rfYiaOj
QP8ju7DnNdWMGzE5trq7kuvBWkj7wEntXe9J1g4FTZfORJ+4W7wqrPRd9NCNZwvD1Ljsp9oeTxQV
mU1XYpRcyVRdIWwLx274YqXxWyPL/2sdIhZHv34n0MhxE9U1/j4knozPYWtCJoObBGM8N0Jqg1wl
cedgU9wVYbHsUZ/cqttA2iYgYU/jNNQpTrKXmhTuIbUUU5FdNsqEubMGolCp+sk6Ntg412Ol7mo7
4Q6AyxHQj/KKoUy4pDo3wM+HroaH0sFJysfe3lWBWoKsSxMZexbNx/mOpsqQFCTsDtesRQjmprpJ
yMR2LkOdvUGXs3aiJ1MiD/NKB/A8yuFar3icWy13j7tkBtG9syFa9yKkNEFWg9dsKO1rik5fqwPG
m6KstjANjcua3ZVI04929gAD0X8wLfPijSVenUJH4plqv3UDuzsEuuxf4y77Qs1+fuspdk25Z4UW
Q0wS+DC2wAfNrYYFbdk5yZNoYjbsKQVHhfdaKTG0qHygkKcYCkTe5oA+g83CFBcgANKfJCNVkOaS
ne7tMjqquY83SFM8wvBYdkLSOnDz+B/rCnOKAH3+YpjatDxVzP+IEHlkZhq2GRSNOfFTY2TvBXgg
2DAN4CeWbvMqU3DosVEx4Ln0l62EH1nq5LidQ7pkKaQjRm/MfW9k/qqtC/+ZUO8B9dB2VJT8NYOm
Oa/LSHmQKqlaxb5tcn5owlLIwV7XyotdKcB+w+zKztl6qsxspliS/NK7ZXCIksa62K3lnZyBmgqh
iZU6lsGYJcmbTgOEbyWBsipV5UeMCnWG8l56GfsQkrZR1IuuVqQXRB9Ac+Nu5ox+t8/D0H8kUu0j
E1LGr4nM40rqomejy8pnTCSgnllvgBAI0oz1VeGXX4Sm4uJqC9Hu3hUPQtFtysZdowL1gQn9gxv6
jzSx9Xm9Z+k2fw7F4FFlU971+YINekWVYYZBFvGSBlnl+B0QW/5sk4w9u550KnIze2YhFz/6FOaI
XpyZ2lNhLUQHkmX+nBGyGrgRXUmkbDyjPMGRr1eeMUi3o0zv9U0SlNvOjuDH9RpmSGjc4PPpHUak
bHyRHnT7Rqa6RKxeJKosLpYSVWtVoVAodrtFzjKbHHr+0WbJMB8GnjtpCnGFKizreFdHWHZk7Ygu
re+qCdcE+cFOH3c4o7CXFoQwsvZK89qYySIz2nxfuV28uu1WHZV6EtUYozXF6NYRtaZ1LKZGj0nW
F3UFBG1chEgsn0arc56o3eSm7lNykEbOU91i1aJP7IrM+PLnv9TnnA0YKGzEwT3xn6X9K7JlWMQ5
7TriC+ZIWfT1JgVL4QfigVKPSPX+/M+phqN+umap/SKIxjXrGKbhaMrnqG7WtbgS9fkPfYiNk+5e
iY5I3xoXUjUM9+4ia0a4cyn1XaHKiF9sa3gSZxDMfSYL4r10MuYHMo40XS71x6ocIfxOR1qSWTO5
TXk2pI2+bSf3CcdPxi+N4RJ9TOqX+ziVBsN/jVeWr69cUtYrYowdwS+HfSpgeHAQdgv/Wy6XCvfM
J0PSx51ueKyApq7G5uecpOq+BxawN2JK7hJnkHZQzVl5sXKkwntqKkXvNwXQS9EbjMjDZE53fz1F
zIgX/zItBu8/5n6OLv4BjzJpX8U+j0+gRG7XBqeMpPhCybriNde7V1FwATRkXtWj+0H+x5nVBMwf
cdHJ1qXDwwRijolYeHQXgVWvKnSeGGIr/tn3KAub4Qrozkht9xCviB6HU+Oydj1XXiqvXGuwZ2Ls
dnZqjulhiLyVGLufLH4gJWX7oI29/e1c8fNajaVp5NQ6UUF+cpYk5HzQ+Ldrnfp1FpkWffHvOax6
sjStnn0TfHAeh+MppcT+VFJ0ModRjrIrGZ/HKLCvUN3zXZt6Ne4Oafe16V6kWPW+9FBCV5XGihtJ
bvtC2d5W873y6GsuVXN2RfzcM3KoPMZwbuy4wHmj6r9F9Ycj+ebXnqAYJEWIdMCcAAUaBQsjLC0/
QpfCb6f7Vqg95lI1BtxaCdQysMdySbQVohfZI9Zs3eneFNEYnGRncR+x/zmhrsjCYEmQzsSsVYf9
L68cwq6Yjy4+VJ8mQrnhXyD66Kltsr//YHFaHIzqDkT853FxWqCBQC9RAwPv5V2Kd1InVYLvXGZu
Q4zj5qoiYwOpetWzhu0noQv9XbHGZkXuQ1q7hVq9m/bcizdBAoc77NpxHuiGdSKS4+77sgF3amXB
l9jtF+IMVcL10MJNYYieklQpnv3UttYg5oNNqpXukzZULyZL8Y8OPQdmnlV41esi20aDBYnblbNX
J473ktM4H+ynZEzB62gZkDo857hKmWXYvsp+nq1UPcJXoY/tSzAoJs4eUvutHTVMLiLpnd1UtMza
0iHBq9ug2fGfF2eE1SYs7PHDb+LJWNhQjrJq+0ctb9uFXrjKV0v7i7r67pv4ktRUhJ8H8tPTWqJb
9uEQvheZvRJnWGjrgSgU4wPUKgiJqrYcpTo76kH0s6nJ2ay7vvm4j1csR3o0ln+f0uB+UlitvQYW
/etL713TqOKNVZwTiBXzGij8TiQkUr87sxQeHnK22k9mqkB3JX3hmo6zd2IXpYzqtK9a2QSrKM2T
tZgltNtAE1f7421WfbGHOHpJ8V0/y1rzVZyE6FHbSOxAF6KLnxnkaSMNd4aG06buq8MynpxswJT6
+SwP7Gwv+vdGDYljoeVLcXL658TIo/RK9HObPyCPaaZ+aZRaWuNOST1cpGNXaDSLDPPFhY6Dwqku
GlzJXgY5gso5DYiT2DC1y7A1jLnlVQlQXES3kScPSx6N5UbIawtJ3eoa0k3DtcKzgsSI+gv5zfQs
MBe54z1XKtidLgKsjmGktp5K2/YJKLM995li7VACerGMFi260+jPHlqPWZPI0UdDtCl3CEUjdDsk
bVueFABOc2msLIgkqnWo8RybTOcjb+7h1bP8ZfB+kjqdmYdFtE3C5CDGqZHMwEB7cf9A3vfqjK7Z
Lcox0XdGKFPeCp21MZv+GI7jj1CJSJLqxeSwqAGfbyiEUmsioV6DCybWdzGJZZaWiQaz1NR1iDuW
jryE5aznyl+KEEhWaW3GMKSQEcXQU8sW/OAOHZZsxI6fgqJrLkiddnKsOU9iKA2AfdrjkzKdzrP3
0PrUBNzObql0GEff2YuuK4WUU9QhpqvTuRKZfBwqQq6RqetYZPPRgo5zcbJBHuRQNl44E/8UiH/z
gp53IybF60d7Tcgmub2LXi1OmJgNt38YVxq21UWuLVXW5vtRrwlMZwf///g6q+XWlW0NP5GqRC24
NUNsxw7nRjVRzKynP5/ac83ssw7cqNRoJxZ0j/GDhfqvLMQ4zswmbMVeFrHL83aNmfGonbv209jd
+vBHGEKclDVVgdKe6VTewZ/rsjTttw4Czug1GsrJ1YsfXhmjSQW9FT1k5CUQdQWP3HTwq9v6taz1
8hcJ9C0ICOMzJoKIKy4hjEKJ1D0CktN27K3hFnCbLdq4m35a6IrPY9ihQJwEIfNUVzNQapyaQ59x
S5CcLVYarR8oBkN9OSmWYRxjU0AC8pQYWg7g3zO+p2l2TieMzGWlPMgiIa3GrR/CuNqSXzw75MV+
V4IgLLIE4QJdDACKJg6kmt89DFWHtrxn4ETRJ9P7EKfB0shm+XyrqleI6mfXpkf5fRLxxa4C/2Zi
HVjqIn3nhQrXrEJpvSuz7D22idbCZy4PVVin70RRVolZJC9QmcS5N2cn9nkUovHpJkzL2ZiPUVAY
34iUCYJqhs2Vmz7IXiHAwJ0l8ohgCYO6ltCvgp8Yeg8xD73sn8GKexTcuUvZy8wRnBu7UdvfpyZe
4w8l2ngKt7vimL9ltW9V+qZ0EhIFBJ13dV22K49NLQpWbvo4+kl1ctJOXQ550XyzZ2flPIxferA3
e89ih9AaVo2f4jqsQvMTh/tuA67IIn1RlK9dru/luLZlQ90rHcrhEf9BJD5m3ai6/laSFl0ojmo+
FtC6SaayXJEzdq51jHoeOj1q8iRVNHQq8j4mQOIqcG8m9M9KfOg1NCiee8VKtnGlGys9TIZnrxXR
gyLw65Oted73N+RdF+QDohaL9eTkis44++3Nz4zoEuTsmnsVLc2CHMESq1UciTPkI92U/PUYjy9Z
MSW/Rr1cBxV/5cLjBSCIXhi4WKxGo/VuHtTfrApvkWF5YPaDeiMmQ7u3JXMdOO9l6wIXlN2HPIAH
Cf1sKQe0YtRXMQoKy3jgv2G2g/+hcLndz77qAvufOtlaTNF/9pOteMj7H//qJ+f71yz/W7+ezdRR
IMqxzIcyxCoFXMowaqQ+sY0ma1NEhEnU4BR7LXoHMc+Ai2zOq41BLvr8VSPPirh4qtoqOMhSI+eo
gxKcconP073sZ35y6cOwXwO70yAu8Gmyu2wIShucR5/8lFX3jyURnbAvqpb/USdPkXrc+A33C9f7
ny8m69Wax7mWp9FONtz7zl1cxPZWkVYDPZB/0P1v+fuXf02jkOJZdJrZb/Xefu0nvfveIupAdM21
rm0yqofJT8Z1bSTGp2b+lB0qUAsrvaudB54z8UUn37gMRNZ9L/JhZ7uD+lZbqIq6QSN2E9qpz/PU
qm95PMhT/eC6vnMzrzKMJQ++0TYImnTTmthg+JQrqn2z7u3+HAj7apfd5XhxkX3/NV4W5Xj3CWFA
UGuGSQz2a+4/Y2U/OcG/5v7z2d2MbODNWu78Clt7AWDpGNfNqyw5vRBXNc2yXTBoykLWuUivXj2/
qtdNPvprWZQHMwpyouKBuU1MbqllEdTfnE4kR1XLwk0JMmtVdL5+kodRa921PrhiIYt65RkzYUP9
0xxrORZbWPtshtjHfZs9Cp69Srm23Ep8cwgw1xnpzQG8iFZWxZE7sbnCvaruDVVjYkzsiyd22W/F
qD1YTuCeGxPHTBYd91JRGc65aWv3nAqH7GWG2KPsJg8YOrroroXjodKRXZ9L9znmAZ7bfRJiQp12
eCVGxbsnskMed2US4LScr42wd3/Hs8eO1ei/ass+am7U/0Qf/xH9x/KHUeApN5TJ91SM30Jesd9a
E8WeCGz/h8BzYcGu1n7v/QyfvSG33vAxtRZeUYjXCkmZZYLlWYhEKpBSXphonJQTbqJd/xIawbTg
ataOjmL3L/404lqPNcpBtmIWUGGZbnp7ReTDiyqw1kLdMt7LVt6yBbCzot7J1jprxQqYorbFSn1a
9Eimr8upzacFVgLWydLKelnXWrxW52Lo4rjN/9YxT/G9g+x1H5CYSr1P/OCXhuoFooafWeIgX9v1
9jYbKu89SbE4aHz302gcb41wBYhmN1JfQyQ8+blcTLEasOvAiQ9TG9XPIs0eKwzCP/HY8Fc1z6cH
r2jy2+jDwpv7m6jvLM0yDPnzonFpYmM5S4NMm3pIkgviNslFnpWTqQCC1KLVvxrYTuI2UHkIuvz3
EcaQlMda1w+p0WpE5uZWechmD0VIDYEW23tocfCe8UcR+qwm28wuKei5BpuhtsBbflXKTrK5t/CI
g5PGQ5nHcZaQ4ysK1r3/etYlxoSRAa/ks2s08TYOTGcXqvn0ZDjZr4Jd6XfVUACBKbxLHaPYFZmj
bQN0yl4Mzb1ZpuN+Bx2c4H6nTTfwveSvHLffW21UgAPmwCII7ay69XdTqw3+up6QgtJZKa/R9NZu
bWWR+1ONnYc29TNvPufZ7XcK+mvPMQCxTY6nU6u01YM8DP0/8s9QvsTKYJ+ylA1KPq9MpTD0V8ev
caGj5usBH6uFnOGr4avoWKm1v0cA+0y/+qWfLgVicC9Jj1qIkzriJdFRB3K8TH3hcVstA+z1Xnyj
x8raDIqX1miRdRVd9IJlxLB0Jo+oZtiAKs3DDx32KDaQATxlyDhIjyvNhOo6IOQD5trjn9N/l1XW
Eht/wKA9XEaav5C6zP4ECS2fooJFI0LMXwLNX0U4zNXKMJpwOSlBfWhRdTtYavnnLMjGDh+fueWr
WZ7Juqb0x13RHWyiobzvhb9m6zKccQON9XkXM5zdpj3B7a4Oql8P54HQEtu5zIDlra91FPuChbB+
+C1L6TpqrkboccMF8y1f2+qLYsD8rMzCe2wyjKPUTtgPZlZ1+8jpuandWHnAmrDfoD0VXo22zlaD
X4gX9jugWUwn/KYExiPA82KNFgTy3LmZ31wfNA0xyAe9r3MU3Mbp3GPrJ0vyEJgJ2ulzKq0byFMu
Ad+Sb/e0Yi+b5ST48Naeo19lTVoh4wKCnZtr/gBZ53Ud1sQh3y0mpXqFMOyblna2IwcreB4ILAr1
sz0fEouA8AL5+Dnv6a5yy8pWihM56mKyMmRhBxfGR+mCf2DfvXTKjj23FY1/WsYEgJ9TRfFS9v6P
gbrR9hvTYG/z1VtOJjvaGZrtXoet+1edPBvmD8VTJttZvvlDjVX/VCrGXrdLb1uwhkngLoglgUjv
0ihWfkPUvj7WbfRDNdLipssDbhaE7UZ9LXvIBsRZn/ASHB5kFVIQaG4H6MKlUX/6Ogy2+5trAR5s
KroT1k/+uBBp86eLGk4NLzi12xQB0rh2m1qE/D39EfUHwIfKeEj80niEZWg8irKf2d4A5mRRNqDC
/ugo0xMvHH16FZl4jsLSQ70Mob2lCCfokYRaVzFGDkd2maixBmlT4V2IFTHem1dvcqynIWi9ZRWU
5MCd3H7yrVI/+PnsWj+3ykOj/PRdyLt/aiBKK2WoI2BOf6soxT4OgEc6XVNXSwtRuVh7knPha+RD
TTZJTc5zoRbq7vKaWOZ9JKJGJP+qbRzr9gGB1D95aZmcloe4NLps8VX+jz5K8gtaT3iCP8n6Fnrr
ri2K4UMvt0PRlp9NCBOrTo1sGw5O+dl1pwD7mQ8k6+odObpqg5437rwQTF0rbd4QO2z3MYk3HpOM
NgsAGomqvgz4gB78UhgQDKkPbECPXaw8pZFvHZ2iClbJrPczYq+4w7EWYpPSBiye8QZfGHEIl6xn
Ifxg5EO8dHt0PBA1E2vYpNa2VvXwPQ1KyBSB+5jndvDk9mDI5uraFvm+w7VjJYukZ3KUZF2H3Bat
TUZ0ubRfBZSzU1yUaNHN1SxYxJo3MMR5EoNH0RvepTCzYj+E1W8Y18pFViXNUG/NpoVm2SnReeJ1
fT+gNRLvjdh5+qrHgRGva0dpsFU2vn91rQw0p7+Kpoe2FiYHx6+R98bQaPZm2m6bPO8WbUVyk82A
9jbkmMCq3mtYoZNWO2q8cESpvkWwlLZmaTlrWSwB7CIQQMRmyk31zdFBk3H5vzi14z9ihP0xGnZy
mVSzXFWsOK95UfdHw/HwlA8caPmNcy0SnKASEQ5LWWf648odcpIwmc1jF8DIAxx1Yx3lsOtlUTZY
arj1A5xmBSk43FsVzJotQ+VpzYpx0bSlfg6KyKQF3t3ZBgFCRMnZy36yNUa4g7QiUmSZa2drftsc
/+oAu7XG0TdYbldPNv8AcigJnrbTj2aWnU5SnKA1vXhtprhZwCS6uL3oPrXpXWq/5D17ajuy9KNX
VOG1swde+LO6btpknyhUqU8iQaoUeoWybrq420yF2m7R/9tas4mPkXqfnZlbL4UXwzNQwuxY+3Zy
1lAyXUGJAs0eRQvROyF4RqXisnIFSPfgtwIQ+hSlpfXSVuX3Zuiys2zrWVDrfajfSyhsvqjmyCZ1
Hic6JJBNZbyXarM568TJPGNpVqO7IQfNDimIa9DBSojgj68aV2VUjGvVlCcfKPrJRJ0mXJriqGjg
KJIs25YCtabexKMZM5aCQD+iTl5si5WPf8Rb7mLUi+YwuZ25teTiSKCZXGzL017xZpe1qOSIs59g
NhuUP8vY9J71vAS0UFgNynxFcTDySt/6oeE8oqigL1VrzD+6IL5aM6W4BZvY6kP6M8yRqR/tDNB6
EYq92xbLvvWsD62uc8ATfbKVRVXFFikX4ZsbqOUhbPn1fM2yP2x7eANMnty6OEAZuxwgYw61jat8
7AF7xIjUcJvy1pfTqzHXo+kmcGSps0NgVNlbSnTSQ+lzSzjCwV0zmS66FekL3WiqrTDUxlo4Wk9l
Wt+GKfAXLhJ0wyzSiV5Si0lf/S5LMUFKkoJ296g3SGjJujBWmsfBK8FG2L21jOeirDOLtIHgdvNH
UwBbyNxTaanxtstNB7dQstYubhDLlq3Ud2hK3Gup9TOfTaQCjzCp7NvrvruvrfmqnvvaU02svMaf
+m/fMctcnqvKdxsM0jGYcf1EwTWQnDO6H9cpbRHbyOQt1LhFUgVrOyCsuYoj11elU6wik31sWQyo
IXJ3vowt14iDmOE58lV1Jxox7FXdECfh93ABx7R4HlH9AiMchd/Latq1Zl/5CzTnVwHUxsdJcX8P
Fawrv6vdvac1P3VQGQT16nDt9KFzCpRZDxL8OY6KBB43baoMj8aQIb4UFt7SnCXqQ3IA5JFbZ+VL
oW+j1/6UO8+trnk/VtexRjEtxxBnhalYdS2B1bNf9zwjWAR1N1txhcNLl9jxMrSH+oBL9vACjIDQ
WJJqe9la2YNL5MH0drI1NLuKdVdQ7GSrghjGKigHNGjnqVzYcWvHN/17cXYcWnt53G5ka5DqNTrO
obO+j51NwgIVj3arH3uE6Sr29+rkHaTRtTyTh2K2vJa+140+sgP7Kn/18Sx/XKcK7CzZUTZUXrhQ
S6X55pkIIDpFrz77iWGgUSRqYGppclGM0sFrtC2+VdW4GhVVwzYsdDZdV+PhREDsqBd1fOuT8LfB
j/rNVNCqb1yju4SuHiNx4mZLPTTzb0lic1Eo6lNAWO+g1kWwzrNYvVQVgg2dIsKjgaPj/VBaZb3v
+g7R0SE84viGVwDYpz+t8ky2YMnOA18OxgJ89tucO2VRjkpuqA39JuSSQ9guxilQoEpcmVa7cuOx
2csi0PRHFBC6a6Fl5gpAJnlSXIVZ98Tl3jIa6xZW1gjZLT3Ikjy4Q1is7EwTmwDC0C0pzeI24Xw3
d5cHjVDyJk0t414nRGDdSOVtTEROAXfWxGYi56GNiJGRP3lNnGA8+abJS2DS0lcrB9gwmYgSyVYz
xe7SLVqxlK2xljlbUeXuKh1K9iXqE4IV+iGZD+lU/DnIuq+iPPs/63C5bXcq0Tst5j4dtTJ9mLwk
3bGIxW8waWZF47A8tY5VbsfCdU7VQCqEqGd3nlp12Aw+otlcKdx3LDMvpE3EWg286nGAQ7kmI+tj
1zVE0G407VoQylpNMTg/9LNR3kZ8EqN1VJJ0E/GkScG6Dro+176q/JjGkTyGHflvZKWC1VDDzNVM
zds4kPmPqJXhAouYy3b0be0SlWQSI3zuXrwY/6I4anDcLsQexSX4Vj0/2ZjxUyatd+5THEeVznGe
rEx/hIZfnHmDOU9+GhLwQrN6Ixvd0NIf4H1+l/3lIVGTbdHZ+aMsVS1Ph6YA3NyYNjIsqLaH7lRf
/PkQo96zgKYotrKB2CRAubnLV8NXnWwoSu+fEZN2cMLGR3+zGW5GjZZijk7ORpnyDIJIi5MBO9IL
Em7jLUhbfa+RHl3IzgNqwmfoXxc2SGawtoX3s0xdZTfgN3JpB0NlGaWmn4Vrt3vMUeOzOuJOiCEe
20qjXaAOZu9UN4quss5kb7ScCm3YyKJsaEu7XieWqyJ/wjB5GNKx246pERN7/Kcuxzq+NoYbhlbw
Y43JJCWKKJBUBuryiO3W36KwbBKTaAXisg41fB1kuXHghWGni8GC/Cf8OnuwoMsum5hfjGRKtcuH
Otpn6MrgzFP5K62B+emn7QlJN34L7JDXuqtATCnBqS/lKQzBBkh1YD27rK0fJOVDU9X3xHbQl50J
IH1o3EuS8OGk470UYP8LVGFCrwZi5MK2GuNoaE720qgIhxM+N/ZiLprk/Vdlp7hb2VqiO7jOdLXc
+GOlrpXBGmEOpv0CHvJ0DsXo3nxhXwbHTD5aIBib3Jlw/JqL+lRu7KgrIZfE2oMXERKPyTMjP2Aq
Dz3PQrXyUW7tJnM1BGXvkwvgnlMMELIq1nU9eJvfdlfuKh2nGqXSnB1KjRFLPeMDHUXr0MRmzfYw
V1kJo+O54wERXWUXVrwo/5izcnxd7EVu/PTN0Ls5ZPNJ/e0MU3dv8mC3yMgDIECS/G+dxj7Nsaar
HGJYnbFR9Lxe9apmZMvYjzYw+/RLL0r3ltq2R+azGZay81DiEMuGAOfAFpY7iVV9iRCcvp/mYk5G
e5HEIjvK1raGo1FOigODHqhEMzWffpcY2KZWEYDT6Dz7Wz+in0/yLgaMhArHQs075cGGgASRP104
tmO+4BAgLpYVf5PV5lCOu0h30Laae0GGNIDhRB99Y9aAVeIXgvvaB8ryyTpo4wHQG2KISrVDTDBb
O8hAYqouxl0QDM7a7Fvto6+mk+Ub1lOJVs+pUzFqkVMIPxa46SrJOeU9dPu/pi7jXWgo21zt/eUU
VO0acrQmFkpVNBd20Aia40Gx1iO1ucg6eSjMsOJlm8aA6ioRrHVwDohm+tiuG6URrBGagrqs+84G
JCrXpY55GqYbOzNp0t//7SQWdfa7GdtdpTj/amrmmoomTNVQpMXdsJkl578O9awuL4s4y/pdej//
qpVNsthpUJFSPB9WHqiIAQrCPyO/ZqtWX3NI3fqv4fdO8xz5PIfIsfFNCxVb5kQxuFlE82qOOmlz
3bJ/AdUqht763TUq75MueI8iO1plbeY/JoWd7cICU3ChqOE5QChhbRSHFpGYgwGvaaHqo/csjAbb
WKt5CSrFe84cVb0VKUYIYeo9yw6KXrJIKdSbrIpdHihq25xl9wqSzqIMRnGobHIsbdKR8FDTl2zE
EKwYIjL0c1FvsSjhliawORc9uxYnT+qPUgpCt3ps7eEo29rRSJ9aE+ZtM1n9cgoRkimSZ/i2PJhC
jG+hM15lT6vzyKeEE8/6LAUZrJaLyI+TB9mYQE1eViLyVyA+QexE4HKNMbawfzWjR4E68CNSfMnZ
I44iSx2vDmeRgtpbtQRNV7IyhZKAUBcEoka3T2lR41k0+s7JGu1oh9DDN1kv5savHvIM+YMP01TK
nSx5RcimKYVYWikJePsS9181VxBIn4uyzihrcwltadrArQP5MDewKm1WCJJHy17BqZkXQs9eU8PV
AQOch2I+2H3J+y1sC+0IVWdhlr29Qt3NeNC7oDnZKmCzIa+sTx+BdEgxwc8ywUlSQbri5pIoQ7wG
WQjVUqJnF6lSxB7p0uLHO9lO+46hW0Mm3seRed5zY1unLDEKFwvM43FqGCx7j7HqDH/DYbhyFGJn
UfKM6oJ3DDqAeZHmxJ+9Ef0ykc+9aiItztCJ8Emc+7sW6YPOTcBnBRClk5HIX9YrTyzxlScoBHvR
1tYlm0sJChOrqGHXJns4zHbQTMLnsjgGk/lUvslzy8n9ZxuFNWKNmXaQdbECXtsULZbF82QlVpGX
MfWPauB41RI7hiub8/wsP7cMDW9FFmHayKFdtxv0iVTgiGW2zYID3VGveYVpRRqxtYKzOwzcjGl9
xFG1u8qSmj82sVUSmEcvuU0aQNkqawRtn2hB/FbyvcDUK9FjwLN461h4gzlqaDyo8AQ2sR15eD0N
0bJN8v4z1MIzBD9wVoryi21/88tQo99RLMbj0EdiJaIiffQjL3ksFGU7oXZA+Ek3CQB0Y7zFABlI
2Nzad8lBqCOxLVCOtqfUr2wbjUc99y+pA0gyEXV3MluQbbKxsOtVUmENkbYwYStzCkA3sewZW/7v
8VwnG/Lw0sZBdJWFvprl+XJU2+fusgql3W6TiSRddWiX4dhDQgW1whbD179zgM/blhN0V0xBev7X
Trft8KkPeck9+nXYv+TZ/MpLtQv74/4liON3G68Mfiyte5ny2EdqQ2lO7pxbdRxUm5uGkLkcyT5a
h4Pv1Uc51HO5jUKCTwc5Nre7cdm1nr9MTRuAUBTUD0VXLYhC+8doNFDstoOKCDw5sUUR+GIDt3cm
VnvW68w2X2YQEJ7DqCpJyabO1cnMBkfeUr0IvdU3hkJoUnP6eFcV6OdAJ9T3raHb+xGJbJwJBfy3
Uq1gZSGdA8+kvbjspNdOWmpXkGENJgVd8Az4oV0SLJpeq0lTSds6SA2Q7+O2ibxHyJDdQo36q6aW
6S/Lj7YeMYVgoQQfaCKhpeD1V5SQNIxm8nqjwR3/5ST1Yx+M7Xeza36RetQ3FV4nyzSwlceo7nz0
XBtllVWpf5V1qGOoW1he/vKrrsUZAupr/d7oiY+OvZZbZz0Z7pPc6xxfX1oqydbi70xOYr4T5LUP
cl55YLEeQOlG3srzVI1NM7hqBw7/mkVcgRQ2t0LtOj+bWag61KHwa2NkXAPRw8xKbX/dzQ1k1wnf
Ft8Us1SBFg3FIZoq9+aqyk/ZLgdOfweyNnyr2/o7lqDBLWwc/2Z56U+syEMgFQjqL0GjdUkurrJt
DMqOixqLMKPCckrx0mrjqVWBPe3cNw18RK0nOHGyt5zTV4Nd6LrVeZo/wSus7pzlE5w7Pqqcbw3R
uAManKoDcXCetAczsZrYKW3u5bg00TrGqad1qqMcwVrJuVr7r8+YlCo5+lb64+uvgDEVgw0KutVX
XaESXKvDwNzJ7yLHT4O2GYWKhdX8hTokqs4qdPCvQSyNi50DehdSSugdnKT5df/uECpRRkkIPfz9
U5yufU/dVD/KKkh0/RWEqCzICTWL3xu3ht+4vLGO1KNyaRRoSJmiilZeOwE+Sds9y7r6tU8CsatR
gcIiadI+i3BTIwy7Rymr2peqAt4VlZsLUjPuA7dHyqsMbFBl/AbYpn32iTGuYRdOB6NT7auEDEkI
0Az1qc26f86TROwKrqut8I3prfIJCMwzRI5ICHDphINM25pNvvP71IX3zXdsAUPZH9YEfQAKzQCi
2hl+jEjm7Ek394hVNtO7iq1BMausGSaWr9Dv6rPe9+Np0gB/OHqsL8MRwZsBTgv2J2B1TzANIrbb
erQw5+KAkN3J02rSA7CbIHoKl71t0R8nPIjLhTyVB1GNPcqef1vsv2W7TsYla2Bt+dVHKKJfpATu
1+TVMeK1Ub5C3eOfQzbvUr+KY6lPB8eI7t36eR9rhNzmXVkeNCPFkNaOTpYlunOTxf39wAuz2Wte
8PxVJc/CmULQW/r3wkKjyA1Yecj6LCqIi8rTolR+xk5T7u51XxPfm2WfXPfHTS8Qe/eU/gUaR/Ex
9AoLU7s24GajJ4XcV3KKkHzZk1TTdqUQwzlPm3Rdp0P1DIvFXBgFjpMpwNmOt+oNnSoDsdPpVsTE
y6FfeZB50aSU1F6i3sRvU0vfEQm13zXPwQYoG18GXwtP0LEQgpjrx4zkpoOe11Ex1Pa9Uu/VJXaD
h8zg5d4Wiv0u+grSi6Oop7GqrWfiRhtZX7gwn/UQAjaYj804YQNnNWq1GsvefdF4wS7sQCTfyw53
T8UGceQouz4Bo0f4KLzlZVV91iSjWOeZ5TM/TLCesiy6uLXp70ynmRYhnuSrsHYs5FLQzy2Rx7x/
gtXqzsvokeSRn4BEzSGRn+ApuykT4YOVFMoqUXtjW2UDBPvJhRQ7H/QOEYws8Yedag/ZTTYQjQUM
ZbaPssoO2+RYOsZP2V92IHLtrwOkGdfccJj5mHH+6vrdi1+r09YwPI2ERIcVm+q+l26GDnc2Au0Y
uFrurTC2zWudgAboTZxc3fqJmNy4SIvA2mahn70Vcd4sFExUTk7dZG++WvN81ozn1m7Ha5vnZ1nd
N413qHOvWRqGlb31WerP8hbxVraOhTAWJWyVB9mqTukmN93xaZwsFRmhdt+OlouRPU8iHwX0Q1ca
OZCiqrnJg1EhD+p5aHDLIv4yzc0BytnbwE+TuVQgnrGHnFSTic9JNxoKWxoBwGHhiVZDutBvXkrP
SDbEaf2NOxcFMMxt2mfx+t4ahfmOwA6Kb37DHk3UzV5HhXMJnLt+aaCVHEojU5AHpBXWp/8A6Jx/
zDxVheTNgpV7tHUtErZyPBmAGcMNSp4OTZmMj+gUH2VJZDZ54CC/f/DsofNsOx+VWkygbzBUIDz6
LCfx+T27FPcZOQybT2y0tfra43JZQ4Qq4FOtdSUcbrAhofCoY//WKTzuepa9P4Iq2LPeZ1VC+I+F
ljLLmKUnUO/OtwqgMqSRWn+0p+yCrZCyrGrEVbJOyTZNq6MMW5nRPjVYTQW8KHCk9AjGmKHxCIEd
zeIBBJFRtupicGcrxaSuIGON/bmVhzjUTkVy4Sbtz1/VsugTBdlmBitgWcwapz/LM3mwhD2wN3Ox
U58nQseBB5k89XSUrPpk6FelrSb7isTedl77HarYUh/GyU42TqATg2a7skQDsf5US/hVTs6avm6+
h5Y5/MJ28lfvjBm8zzxdCSv7zVtMx+kwiL2Nqar1zfeVV793vQ842dOKYOZ0SJKhfm3JNpqmUD60
yB82Rmwhh6hWykcitmndJx/eCn6xQPeuql67LK23TdLVa1mMOrgAZtnkW1nMKt9basTM9rJo54q+
MBGmPN7Hxuk3PyydxRS3B+wYk5NeofUmz9hAvxWOGexkVePVgvx4iu824cfnwv4uo1dwArpb1Q4b
WRob2B4kWy6yFJfecIap+k2WdLMUD2EfzZBswl650OJjpINslSGyIDSmfZTMLJI5gOaXZrozR0wL
ZGcvbT2uBqGuZWscwZVSjULcP7VAanCFEmgAcG5WnKwqFFqroN3LsSQaACOaSIbK4FsV9M2igEP3
IFsdZ/xBULY8y2/RKO1jZuCoU1aG+dCTWVgkTrGd0ID5XcN8ICp/P9HmGkAKm3znlyUmAlbDNYFj
SlBq4qj3ZKZJoHHaNLwb76ey7A8i28GdO2IaC/5zlY+dd5B4tNyb/gdGTTYMeroCEYiDYKRscffu
STvY/YfpFOTyyNeTNnwH7p++Ehny1nWFgWA2eDYRPOgmKbSeCv8AUV9Usws3JjTeix+ot0iNzAfw
qfUt98vmNHX1uVWT5iarxgayY5GjsSmLvDXCI4/ag9M7/knEEzFSeeo2yjHhObKXJT/MWXON82JD
ZhRGJU60a4ZX98F3EFHK9DY7K0rw5wzS158z2RoSKj////16r98oeRQSpP6fM/nz+H/N+b/1+1fd
/bMt3rdd3GLUx35xYehOD5LNxWtgll+rHOid5auNO/r3RqkztjG2c8BUEt2nGptWx4YRlaD3v6hU
5yETg/40GihZG1Odgw4rijejgAyW5+kNgLD7JNxmLatrE/Swn9e490YOzglxAmUg6aLNGEXVYzol
jyxg3a3oW38JlwFTVqARZNPmMpp9OEjIdvur7GTwk3MDZ+XZDkQdQqRPGrPdddIRe8LTFLqQj/6c
l3BBqJ69UQFdrqqK7eiE5Osxiorw3RXLcLabzNohPo5DStF1x3cdi6B7r2Dupfzp1bfWn17DzJ6T
c3mKwr0w98LhSw4G2RYfRV79GZQKkGGqPtU7zD/6TSleXOQrHyquPIEyzktv68ND3NulONCW1vgO
qk1e7oLZX9mS/sp5+NQVvX2UJQyceE8hAdRwp2xxYsEiIay1o2aJ7MEAdrqxqiR+dpWyXwgw8T/h
fi3YgNa/+8p58bVSeQt7HCnbzMkuaZJH+9KFCIyWnnvJTRa68632rkesQNSx/t1ENmZUbfxjnBlY
3qShncTPspGfSYhDWzaN4q0VQtuLcjbNxE7W3Q0OPt2yCNc6BkT5X4ydx3LcwJKunwgRQMFv21uy
6SluEJQowXuPp58P1TpqHc3ciLtBoEy3KBKoysr8TYrW+Dyajg0RkOjMk2ziO71LjMx8NMn8AI0l
UxzgtBmOpnfOVTDEdld/WZZP0QNUcA3mnzjEmq015SW0xY/AdJxjpYfBU2GNxYb1oVyqpB5nVxZS
/mRD7Gk7Cdsloez037Ig33ZKGn2pOmaETVq1T2StlC3A73Fngjp81PQALuI8xRvRlqNE8UEisFsp
TU82MqrVU6SR3VIz62Ga+J3j4xs/NA6ga3xFp0/FxfNHDBzzvSY3jh3CiasKXZRPre1Xht0X705l
t1u1TkCmA0d8I5u2kRPKNMcDY/7KBNah4vXxsxYJPhMZj1LJem7lgLNuLTkmAlW8zGOdp+uPEJ/T
ox2JBAkf3AEcoCgAxqr8LphtDOXdKN0N/4zKgWL2N7xNMVPIwRmH/tnSmvXB3iDklCIbQ20WIAid
bRHtIlU1TvHcYpswKA4iJllVfQ541G3vPWLZY4OU6Rqj3e6j6tIlMMf0xxh8g0AGY2PeRkiFxwut
QmArSuc9NzYrPEvkDiIvt70mlSNduBXGIJYj3ibrsQNZuG7Qn8HV3PqvdloU3zzcztDrQ2sCLCj6
01JxQg0V/YCxxPamP4GPJ8cO2Rbo4i5sFWOLStentZ2mSgPxWyXOgfYRQgn7qbXNDD/J0xe34m1T
8XY4RkMVngmlkzWaYuFbarSvujs1P+M5a8Xh67PshbY0OCxfRstI9orlBgjuGuKhjAH8eG0UfRqG
vaiNe7NJAkqBsbb3eahW8aj735CUIf8/kfQ1FaciJk0fZX8fC2QU4mnaEuHyWw3ErivV9rlGdfOs
5zg2ymnIpXlL/C7jo6WH9lsRXez5H4nObasadyNmXPlQmU/Siwx7rLcKZd6rL+sweOnG68Z0LQcL
PW+2lgMYSp9dQNTZ+0O3CoF2Mw99GtRKvO57kkuKq0XraxuswntDkLuXH3G0ElsRJJbvkgG3cb7E
0jl8lF6gIRzjl1idkH7KLg5UZS+6XL1PB4jCq9SMkNKV1qjuLMX2e0Yyq7RdPxJkkLDzAl3jeVwO
RJGSb0A6jcvf0+VMb5ZAcf5Ml323gZk1MkXX75S98p+/ffH1Z/j9fV432Q7HAH5AOeP2XfLOWQNc
IU9eYkbT4a2+D8Fv7rM8D5FZybVnJ+QsA6DrIlvygrJSVenls2zgyvzcJV51d509imIpug6Nw/nD
TeKFvN+GvpZNT0WteXLRK0sK1FfiSehvWE8nqwEfpL1sOmjFIT3SPpY8sI8zSUl2x2Zj7//5EGVs
1M6jQn/7f3xoSkkFu3FPanyCQM65x1tD86wWRWq4F93DDtxz62QlF8Us9DZRM1RviPQo2wTm9Nb2
1OG9rDgezYuj52CeoNgGVQHf9x5qQutFMw8MuoYkPHBOM40rfAKguSxS2/DPERC4s7yr3VqsgnbW
3O9Ff3KM+6KIk48wbB+mdja5vl7RjH+QAyq8xGUZdd1TJIxp3UXCOidNkO2bFBcEg236LAfkFDlZ
L5X8MWidB4C3+ARO2vSE32O5bf1MIK7nBRdqUz1pnab/HiJUpIvU/vKsGC+dHASZxV/Ca737pB7i
Z17Q4oi5QbOS7j4YhLPtuvGz37i/+4est3cubxQnRxwS/1oMzaDjSDd529uqeF01Zfu6QHollrWB
2lNHmBWgnLHtTnmcbnqC/2B9a5Iz7UkC1c1G1e1mibV6+TKU+u872RfU9JEwaJYmygvoiXrrBm03
FMSK8UPLEljF+JreqYHNI84TtQhmRZl/BtRaxYOqYsMt0n7dp8IlvRSOHwTOh7ZG8aKFMniQ/aha
0m/1iFW11bW/FB4pmOkHCEZQ4+jHLm7+I9gB26d5IAUlGNaRfug9R6sPLtnxA7wastHTuDFxQl0M
bdk99Rl81LE3X3NyPMUyDduPKKxwACu89imERb9VHMSurqOzmqjAV0CQY30KoXmtlEkDSUOeaG+A
dl/gWDVcBtVdZ7llPhlKYz6NNexuo3SMo2yC/Mm2k1nUq04PzCcSdtnCmhpr76gEp5xjYF7HCYta
ZZebpByCJ9EU8X5SSu8q1QT1M19lTlOvU3h4ZMx61C6z7jWYV8hA18g9mkm44aEeqqPr6cMDzguI
UeBZs0HC4UnEVH+KLDbehPjsZpFnrzasnQ2qey2bbmG9hl1rP2R4n9yH+NosZH8nIEMoU6IfOhX1
Ey0o2p2VmsY+MdIfcmG7LbFFTBk/tcoKfVZ+LKsLrVNuimOZNNESgNR46tI5pFO/y6B5wp7nYONp
tZKBt5354TLcYOiePPXqSOq6dOKnDKW/VT/fjXOfHFX65vfd/888DBQexAhTqCgb95tmggYL4/RH
CQ+Okrrq3CdNWB8bYiXEsNeDUowoUzX6S+QHzhEn5nEhI65rcyBmNZFJHKspevXUxFxFGoUvUrke
MjLkB1HKtV/9xnjOc9368jPr2EZZv3WJ0FeIgajQLAfSP0gapCeQcw0ChNyh9AIPcr5TyAKsMKO7
Q4qqegmRVZJrw6hq7qpom/ZAAEK/1h+kUbLsV9HmOJhFRmBqRLin8N8MZm9AwVrpDsbwjMl1sGsz
XH7cqZye/0yo3PgjD5Px/5rQ+D/bqJvu5POLO2K8yjAu28rndzS84ti0bb64PfGokqwML8fBoeEs
rBrQMYjguq+EQ9s+Vk32xrghqUZR75eMGpsG4SohRbViYsSlYuHnFKmDBXGhQUacilBKvIRjUeLd
V61ZHmFPITHP7yywNGstfy/62K5U4VVo3wAzTrz4UaL05KXrgefgWAnbc4b0CZ36fiTM8vtU4vU4
K4CrnJk+MW10lzxr0X05IhyhWKG+qeuCTTUwg4XMNsywbCOxng1qh8+JQ1BfZZhfzK22SRbqf7UK
JZk2kWpkG46UaPFnb3GYJndzyoDyGuu/G4DMFHnUbhAgYlMthmGRtV1zlnssH4KugWNi8qzlCu4k
s5lLXVb19RK5YwmaPVW2eiB+95nznRxooUOv6k4FdabNfoNV4J7Rq34c5hZG6+aTa4nL5E3pnezy
ApjhVdKYa2WMsiV6yWKthBEOsaPWwz+Y23B8vKNURjekd6y8lZfMUt6qxC13ZYUHzcCeuYilS8ft
kHEbkSeN24C8wzAJQIuTPVDnZwtGwkNfVng8rqu+IlmY+8kOcSNjJ/q0fDATw1/yCGVfESmk+e0q
ahtPqSK3LqEXueuAdPRrqYTQeCelRbmrzXdRipo/ufbq0Qn6YpuLqjyMvRvdjZQMVtakNm+l7ryG
jeH91GyOLMVof5cfSofhQx8qZS3TBr7o63sEH4NTnPvoOtKSXXJQ9k+k4nqZgZCjmAwEp7lPzijI
HsFP77K1DFNuF5Wgny28/VEFnX+NYWyt1E+45lK5KNzhXXOLgxY705PRhvk9iLQEC/FqfLdUS13r
ddWtMXIR6ET9b/FUogDrNOBD8WfMmc0Ob01vbgZdbi+VhIhRDuRu1BC/e9mKv93CNDP3wwxcYCQp
qi011or32YQpvS8K43vsjQsHYRacsbBv0oBMBhhyIFn+py9udXXRWjC18gZVZiTs9BfHMMZDNEAs
l44A3tz8Z/TWJJj6e/Lts2Vmr13UB87S00BeOHf3mafe33qq0jC3hsGSrs2siNtAl8GmJ7hvt60R
2PcAgfAyeO7BwS1iEuvHZm5Wit5t6hgpaDXT/GdUg51zFoXPNSrhz7KLLPlOA4pxuc53R4ppME+2
ctAQo7l3Zqto+QHTrvRHBGHl2O2fo/IDeS5Ih4ekaRYVcH2EL41fKQq2vqulHwMJSvByqG42VMi2
OQoPAIGQ6qypYvK3T6Pn0UVQi5Am+SGIMEDqdLvWNEq0MTr9rFGi62fKRDHTKGQXYIZ/uxy62j+z
ujj+QV3XPE0AzR5LBJT9Uk+fTRFlz+yN7xn8j7PsQsvMXBUV1uVyUMOACLg3YDwqDdZjppJDSoZ4
5SG58lZngnqi0Zr7ih/szRmdExi24lGtyTxqmXmU3XwtsuXzh8wyuCAVhAuQNtlHyQIBLvaJJI95
MGbeCEKbm7gG3SezYQoA5IfMM4C12KWxk8kxOSD7dH00dm6EAHadoQI1RhNwsgkPrjnnF5ct9COz
H/ayCVELWjH0Rq/HV/efaVoARUZOo+a9KhP43hkYCHBsCM/b0H5qG657k1j2IiJq/NHA+Bm03PvZ
jagCjYCmXBWmixqA0Qd23B9G014AmTFq/i86AAYY/DF005ACU/2/7gaeEUVJ/CfW63oRAEK7yM00
QRd8ERlDvJdNOcDRWtk7SfBZwBK9uFWEoHYbmUggE84tOZ85W31q1KWMN43SDZ4cDf+3wAvuZVds
nxPgJI1mkXQVhYU1JOjvRdOjY2f331WHRGs2dcETkGB/D2Io3qpk2kl3KJci18pV3JWUjYlA7swm
M+4QBLbX2kCs22DZdO2LMFGkiK0pkL6d/CTnQZ8Pl4mFF6+NXNlJqRBvJ3LSX2QTu8Tuuv/eRuUG
XIQLk9ehWlgyU6On/DxhW/4UGYo+S3Dp+UrT7RHSDBVPZAvqR1cZNtNgg8mcWyrF9eMIsa3wLVxW
LTx75O/ydgH1szYE7L/b773ied5MPxV9lg8JRO7swxltpfZN1yws1XdXHQHQgj2pWQxxUj32gAKX
eZUpO5mr+6s5x5yyqYFcReNA8XeIaROUdp12Gq1EO7WUk7ZNY3zIluxPJoHRgrxNKYb3kzIe7SYI
zp6CFkcj8mLtZFVwtjKD07IcQcnCW1PFLha8EvD75jKTjGe8wWvXUQR1g1ODeDGGfO33mv1ZOg8e
UK6flT/GC5DT9ksIjI+DCFFNVHjafkiQHunQ+bnAgyJvSxzzHnv+61gX9h2p1mGV+b+oZOHs9OdG
UX7xzIuQp/n3kALeprlSdbEprI6DzpM2BaTTUaBtWEIMfS+JvGmd7xrR6k8lsd3F9s0P2d3GfbPt
Ki/e1DPdN06TajGken4346tf9bABqBn3b0WV5QddgQtuuzZJDzCxHqaIq7QN7UPc2Mazr7knZT5/
Zp2hcWqofvfP8//pH3UCztQyyu+1V/A3C/DVA6BmW+yQeVnHi45t/aRHAxLSWa+tGz+gWjUrSpNQ
n4441VGBn5sjee4dTk9B1ax0K2yXqTwEds3MkO7zg2yWZoQ+laJ8dloJUN2DwbowMiU7gNVHPbmy
Qjkq5/pOiAEqqILNX8FG1xqrUTXK5a1P5k7g1MBL68f14Myi7zGR8fxGyDeFtZRQzAZXd31L5oFG
byjF4/RwkH2arorN9a3L2lzHw1uDyVWhx5bVFhHefBfOfcCusWhGDnPhW5GzTEVQfXpRt/Lb1v5S
sNzDYXOgzhoKY0NOCQ+DMEzJiUC9hbysl9+verxKn08kC0n9p0Jfku9UcYaZCwFkbzcFJc4VhtD8
gnReZr3z1AuEsuBpDDgLy9HCwIyFDPMuUiiBAfvL3p0EHXcrs76s0njwOrd9K+qqWvfDWJ9E0bkn
AIzIGKvKYjJBDNfAvd60P3f5VD15FDsehl637gtHu0h7I/wwrXtkhi8y7PFIK+CWrF+SPC92ZS1g
btRE3iwb0c4sipnH0hydoMObvGj6+6lNAT0GmQt0NHk2Rzs/sMUjrfUnltejD44g3WMMyYDoHtQU
sAEwvvOESYt4E0tbX5fZl9/YwdmXMvXdbJogZet18VWhQYSiJRr2t27sXvK7eczuODIlLPxI8PWj
Oh0nDfSSEowFAjl4SMz5+watiiX2eRlCO0a/z7AuWeo4in9HDJdkPLRt026fIPrB2Y/CfqWiHw+j
InD3BRzDbTykIDbskwuiY+OEhb+VB6QwGiAGOjXuDtoUvU3d2kTb8s2haH/OBbjV6zFq/pAdkOO1
2haomtNfvbilpzV+j7/9udOShPlU4PsVFNki8rQY/CnKkZnlqxWIU19P7ihhihfuHMR7jMndpHoC
dW9+A80pq4/BgGhJJ7M0jkqEGHTqtO91BbcPnSMpeoMqC0MKByhzufs/mh3+XBs9ar/1QbjURo09
EMlkQuaKYuD12S2L6q5QS6BdFTyiZMbtqO/t/Cv00/ELnEn6yp5arNMsTM9RZsdHhXr8xh1IXiZF
NC0AZgAAC7rntHCrU2BM1cnyA2WZ2ZZYyuZtYKDiSpQ/T8RSxAemMdfV+nAYsV+Z09hlZgZbKncQ
0WWGab5IFxS1yPesQ/0J5BgM37G+k3Elsg3JglK1sUdwqQ2Wsj2NubEPWUA2Ip4smLpVkyu7yDCb
ZWy5GVmTRjzgk/aTTFF6ht/qLRHRUyBrNMqGKkNDAY7VJsqmFQoC4l628F/SD7GYyJupARt7isLq
YrDTt8THfiVUVEG6yvCOQgmUo4NO77CX7cbobGAYYekuTG964Uw+LushK95yNmhWK14c2Qwm8n06
Dkl3UWrlb05GhtatXm238i+N573JXi/zxn2rjYAUajzPNDD5O8AYG/n36tL2MkWNeC8MYg4jg3iZ
z2+HyCYQLRShHvTBLNGZrbrPGh556KxI/aY/lF5Aeejt4VKPvXWI0kZfu1UffsMLfGPFBqiRWCWv
P4bV2vWwQqwzzEvmXJZIgd5WuYf7F0IWRyeC9/4KmAz54LB4rvLWvxPzHmSFTb9yHA7CqVtk1IYc
c1/UwJ6lvwFQ1R5pf/AT86D8gIg1dGOXc91qZQFD22RZRzBoYMXzd1uODyT8wRIZSBRAJBsNd/pE
MPOBFdd4hpwIGUvH3pdNo/pMnrSkmyhzoQbqhqRBtS6p0GYZrv3VRL7Q6oR+p0IMvQsj5+La/i/A
XM5jl5o6ksFAPVSqA6x1KWn3tPZOOToCm1hRzYdcNYwlYj3tm53w4o5u4/2Y8OS8QhAF8TgKhdVP
SqUfcDLEO97m1bJ3nPq+ANI3JdZ3s0h49edNlURCs8gir7zuwFnt4BBiOd/l4iAv1oRHtaOn1XUX
ljPm78BOIl2pBcXPJrWIsnzjV+SKg2479kdn4UVI7SB5tBULknZt5mRYquqUzLSJITSGJ68B72n3
ZvaWT+7aQp/Ofk5L8O45ul6t8Nd9YkeYHyN/CMw8qU/OMJWUemZ3ULS81DE6DHWs6m+sXetENCx/
kZ2SU/FMlHjh4Fu9Nl6EVpaX/JfskBfJ5TdGSyWP24W7qYLaL/sUtL+2oih/5dRJ2iRY9bo9AD7H
WzTgfL+WCfupmJeS9ljP2dvZ0UE4pnhEZfZqcwu7plwnKE+sYeLNvvO1Ah+SX0UEv+bD7dHqNfk1
iYzf1+j034eR30Gnx+OTmyXxxmZLPiGHnx9RDHE2DWI9j+bQh4uu9B9Bh9vGPnbQAVQLAIFeP7Jo
eLjAK83gb/BHBkFXAuKPbU+/o8LNsUMzBMspOR0e/G8Y8HTniv1k79Woq+lY276NihusYXuUO3Nu
eoUWL+K0Lu/kaJ0+kBmOX3Mvyi5ABl/Rvk/ezIsV8HbLOpyaBcVdY3nP0mWmR8LheeivQ3IcCvwF
RRn/PoixqAFgHCx9PQsOcjpJBrHG0j3eyLnW2LS8QuRZApG0x2skZCsB8EroCtIxKprTUvKu9JXy
rKOAf+sK5sEm1MozfG2roMLPunYnQ1NIE3D7lBTvizkWhSEV7tXMqJBnYSGwdau/8CZvr2Gtp6Bp
UlnOFmpjskg4x65AARVrJerqh6Yrzcs0bGXGvHbGaU+oAGFY5tNT+z/NGaXgdJF6Hf1nsgOUYN+n
YXpQjMD9JA5wJnCUmBnumkSUCJUnFE6h8d6ZmNNtbNV4FEpfbwcVSXW5k7tW8btZ9oX+Arf4aWTD
u7PyBngCZD8Zj0WlgYFXQRlt/nHkmGzNP+ufmdhspZc8zb7leSuwCjVozXc5otEX3w9/391GfX6t
i7L0Q3bXS9siiO5oAP45bZuXtFXjvZXhLMCSYD7GohswdfasL6ZSOp9dHflP5vF7Ufkp/LzZ8PgG
xtAFGRR8Zv/BaMimMrwb6tLMneJr8uAcG/h6vbkZiFOtdBSc7FVlYw+xeQTW4h/NWozb2gGB0Hkj
Jyuzjl/1GT3k2Xn2o4cuVmvaXCwF8NOpZftUa8ZlyILhHObVcPbnSzuOCszl8kH2ywuGtDEY5lTB
tnUM1sbkhEC5KTqMRigONxR3pdTdxc1Q35A4cStlAQWxlH5vWB9rrQInHvf7K0487vwrTlyFLoSf
71QAhJm/PEOJpwtCJIcn4Mny4sQKuR83TncpOIVrn9bMlJ/JJcUyz1OMeLwgVxhfVHLzcw8sKZ+a
5iDA9OXg+0VovqCBNmdVPfvktGqDPUPZbgCQ2E89oBdwlKbxZVLL6jkieqq/HUA4zCrHylFpDPJa
Q7pE9a14AXCp3/ut/l12l0Po7+LG79eymQcW6dDE/mYazqNOoA5HLUw/65HwcvZAn2CHYyIV4XUM
GIZknwtovjaMszxxiRl03WamvrsdyhBkmchizBGTHHElQa1ty5OaWueJx7rENMXQjtfbMcQeLvWz
ai07ryN1II5/NeVnRJTCEIHxb526Mlq6wFvnB+D2dw9JBIyL3NH0VZFO4CsmQyztEKO0Ouve8jqz
dxi5VYgscyijiDPjaPTahYPWGOoJ5WIyG2GonWRTERqnWt3O8m06TpQq+YnauplhfeU30YbothlK
d6oJBl5yUhVB35ffilivtxi3GBs5jXLhobDhbqpOXJ19s/CXnCPqQ9c3AVbzM74uSTzraILormdG
C7ijkJLSVubq5eWa4S/mhadpfw/csv6Z14E9M+uITPccarExhOdaL0G/oOu4FUFSPkUmKBZcHLMv
pUWmGKjMh6UGw6w20p5tjBBQDIDB3IEsfh9CdV+hgbiLKzXfKk08cv4XHuKPFrJfirk1OSU/Va4z
PXRIShCIq29WzCGkpri/MoiW1dQo8KvPX7zJRUtRcVMoyfLWHgoL8RjNWxsUBc9/jeSKkZ4Vmx+X
/q6eZVflFNkOqyJfa3BHCfb++2PyGwzbPeu9ru6nxP79pbfPemGi7walfJFdLjvDWiVQ2E4azuAg
cD4s0UMJq8bqgBABIdd/9ZuiqA4FEj0vIgmv87OwUlYa7pHX/nl+VgoSNHO/On+PnD/3596YrAuY
TVukPcInWAqdl3VP7XwOTVyBBSD8xm0z97luzjHGSz/l4BipHfFKABldjc/yQ0VRN1sSaRGaQ8wf
qNstrxqgjbDCC3nFbFvVbrByRTuf6HwOqm7oXwKt69dV0VMN1nMYfYpqrSTsIPOtTWagL44qlFjG
tac+DnmpPdpD962dpvDkJ0J7zPuwO5lh9YptigrQzsucZWHGxVbO9c4I7fRbGE/BYQQmeJeqIRJO
WR6/EXh/K/D9/DUAmfGdMvkKgIkjX16hU5jp5cZzPXGMbVGfNMIOdPZy8ewEUblI6j7/mdU7J2uS
XwRtP9kI0tdJQ0eBSkJ/NpxIO2Qcm7eja9WPpBAVZEM07740yMZ2iC5D2CrIt/oqeOJ+SPKdns2k
Goq8ly7Qp8vUFQWLLms2jVt3p2X1Aodk0GrzAIdb9eICDgb+DxLl1ueAUruren0lu/J5mpybK8O3
Djb0QfbLC0rENfAjtb3OlX2+CJVjVkWYr2DsRy0IbLGjO5vBisIXnD+++/g+fYVKcrSI29/9bMrW
fqhkJ0cM6hnLEERwRNBTjMnWdqEVXzUHq0Uz+gY5BwHmT0SPwiuWCYp+z4Bj6mfQNVCsv0kN5w5q
+p0/lhqYZw4kxeSO57/6/NKssLCczLXszH0ojpixHut4GPdaG70Bv4jvdfxZ7uWdZXjBnd+9lsja
3yNSH9/LOyWsPLxzi8uEbNcPfRLbAqcXLCshgTa1k/1K/eK1CL3q1VVSHgrABNS6Aix9i2QXp/l0
itsAnw7Pt5xDCqpd9nXWMOHMgQ4doqx7wxisi+K7FuEAhQRoIbtbl7zzPOALVZPdyRa4bnWHXSba
MmRsN8B3BYprRnpnmbEHUivsKqqckGFlpzOZSJ3iOTatU9Nmg1PN7iRsO19ZQumW1axrfFUvNqxk
7WnlsFTLHAlFBTgNsg3RA2bt+jmPi1fbJyGKCtGnHRT2IvYHcZ/5fnBWVUj/VhsrnyQFKHVb0btI
02wr6qTYdRFCT52fnHTN8qhqTfWmNhXdWIQJ9spuX0F2NJL7LNJwSfPN+NXAJ3HPYTW9F2PZnrMM
tae6QWEy67CLiM0SzaL5Tl7cBkyypfIO/DMgm9iMW2sO6tFSTlZctV/wA1ub5M8XcBis1xmclOuU
f76lLB1vVXoujo/xzxw02tnGJ/DcdFU2wrZyfihWam1lnx0O4mzllMQWRopbR1q++OFcZSbmgnKH
4jw04miRbwNoU9HCLbRlHPjOLxElRypi9g9t6t5UO1A+sKckp4aA7Xs/zXR4naIZwesR60ow4KlV
P7W6M62wAqsfosYa1yPn1/tOn7RNl9j62YUbtO31MDrhiZPuHRQEIYZMeIm1frwvoBntc99d2AnC
We58kXf/NPH8/T3gpArWh6Gtbaa8M54xQi8CZ3iRF/2oNWFzvffiSzWF3bMcqABkjiipn20blbKo
VO3iPQnQQOqiwdsMZQucuvGwq4oMp97gP3cUTjTWlDL6+FTMF1V3dDhvxQ/ZmlD1X0D3Bbdg8rEd
ZhDekfOHchRWTArKzQ1yR4O2NnvHO1Yu4gssse0e3eRRILKKz7uJa2k5oQpkc4Z669PgAz1NNBbT
lSGa+FejGb+A2wyvSPf+ShO730/BC3nj8XQLymSMJsN12ceExPTdY40YRA4b2rIWdVWj1OX3xks2
vbEpRm/IBou7NISeGfZF/NZymIZUobWEdYySR/RW7PbVTo5iWceBAbOHsxyNsIcjUh2fHVQUHt1B
PWodDK0UinHVvJOW4kEylLfrTdO82xVZrBwS9do1y2l4yCKgTeno7W2Jz77isI2+xIVphq1L6LaP
1j2pBDdaGb6JjWOfmwd0hUDWCyS/Ej2qLwK0zAoIj4UqC2uZlTnB92LIjn7OWXwxZltdkIfk8Kzu
yNVxMo0QXwZ06eQIZfXGIlBzKz43ptgCAK0fVILyZT8Jc+uGKGuQr+aMG2XkcBXX3F7pKLe2HI4D
b9gWYPsoN0/6I1nZDvtCzVkjnmOvWzyPnqtxGNGtGSh8zqPIg1sXEUcgemz1KW4fp6QO96YXtEcM
lsJ9bRnNv3f6bbQP13rYlwcS0N3GRZLuocOYb2nFHY6rTvtpi0T87Id04Y8Nh7oQR9ai1C2oPdr3
VhOJs09pr3zOfac+tBZK5/nfzN5WdiZb2lo22778VfZVeSGb2TygO/cuu+3eddY1UeJuCIRzmhqK
inWZtoRBKglCLXfvu2ly7+XdoHavNSnhg+yq/dw8On16wF/PPotyUKDIBcZaNnVFt8/afJF3fhXg
mqWMa0xB/w9R81ufmWXKXrXjneSV3frl3a1ZsnStU+P659T97xUZhctvbpH/nUcvvFyZR4yVqGuS
8MaPtKuF/mLq4Fk0BJmPMtNwa05elz3r9XNjNZgFUXxmWQwSZ0tx6R67qm6jEI5bB47jXEFzNEhs
JTFSCf20a6CubWFu90+Dhs0tg9EXvNFtMBrdtxrG0goIy3Qy8B0+l1PyiMlFvCgcoXx4Ij3YAU87
wlHT3uplai3xPw3+jmHWqu/gOrytC/V+q4mo+sBuR37OKpp2k9mduusUq3kLh5SUHJ9TI+zfRFXX
B8MOyUjpMdUs/h3kW/wVFZPyNFJrwF1YfGn6z7BzfKjs4DWc1NWWHJy6V8fitQfKB9vLhvrgT1q+
LkeTfMPczAOy7ramJgfZnJDMX+Dkmp5l07am+5yomgoZ+eaMdXylUGHY5K1hH+q4wNBJ2DF99YAO
T7UZFHInqsi/KiVAoebP1GJEuk1OHbHj+dBYtlEbBC/WVF9DX83pSNDTZoyjQm9hi6f/uatrDGtk
nxztCFrecpfdfpjv5Dy/8MSDqzZ7+Plg+t1s2JoIWb0JpDIXDTJQ912txq9W8VMX+ANdd5HAOzsh
+kLSHMWCeX/Kw/T9ZrOC2yTACm34PaNAgeRU8f5ejVbk6O3z1X9GuwSNYApA7fYfmX/5qIci80+j
8S4btxfCcrJpYeM4sZElM1ktY4vyCZKCZusn6ncOQGAYl8Ipd8mYxieUyeLTJPc8eSsvsWnWi9Ea
2rVfQu+9ZhZUtfw7fyAzCSLr7G1S5J+UGbvqmJeW9nK8UnuqvnV3SRLv/iKMssmiI1QDUEFgvF34
STy+kzOP1lnfk3BKo+Jotpm18aKiO+pVogKzRMKlAIdGh+zdNq5WPmRmDeYp0itSaw+ULrK7Qgk3
rmfwpwjKdQ2pFPcmE8WKTqCyhS60B5pFg+HtGf0mihuHTadTxn7hZILcsVYU8A97VnVECAhrUAVG
cRiqoQoiZekZ6l0Yk+3FK7V7yhPoOpWpuwSu/ymuCtcYtzhAF1DCzdBeODGbWYHT8S6RZJnW+IBS
M95BNYhsaCTezBZX1W/lXJus/ARJdj85jHMWLsn0/lyPpb8fVP+h/9N1G5R9xRj6e1UNH+R8OZjF
mlhNARiJMkccHMDKppFVtKEa1A2mh9nKR+9+p1GFWuRerZzlpa4Ssa8rA5/h/3TJuybG1y0xQuWM
vOiBin2JaCFd3f+Qdl5NluJaFv5FRODN6/E+fZZ5Icp0473n18+HqE6ys+vO7Yl5IZBBEqDDkfZe
ey2MVXkRF/fwmWCHbtVL2Kjugx0E0iQrnh4yvfTXlVG4D6JAavt2Y1v82YtkUPVoAxb2OYuDZ+Hr
VT3dOoS4sedYlkCGim0gWmQ9oPW8GjptuPlQp94GJRhuVs2rintDZbVJQQxeCmZffVh3WuPsdSn+
ClH2Y9B3xVX8HvU8So5FMTi8f0gt12+lcksAR9tj6622aDPnBBDgQMgxuiNrU8S7WsMYvhKZVe98
inn/LCjwfYgpAsOu9pghXeIxI8S0KJRQWatuHx5ivCtPxdCmFzWWf6QYGvP6YGD5+FRXbnsqezg1
RLQswXvDVisNZS+SCFPUq6JPagDkdv2cQvifgB02gGMQY4xn3OkN1o8jJEcnYccqRm84grGKID9B
EmQCCtiRoT9hgs1WsMbm59i2iwsB1H8osZnvbUQKNlkwKWPaHlpX7siXipTP0uE5T3GVZ415kypS
phMO/Ccg3y5qlOZonmQ/IOQlTJ8a249uOZvqJ6u6oDqB3oI8pn9KEiYX3ZGTZ4IE3EAZt50Pw/Ds
HnLGK3jU8FF4joD8SdsWVMd2lgoPXAx5dvBodzpIBBM1NYD3zaZhBbPPusp4booq3fcFcuR+aCD0
0HTGCUvqxJBCsjMJAW9r4lqnujBGV896vA4qXGJwoWKTne6IILYQp5AincUd1fLk8Gz5AxOljR8A
HAyGV3B/YYXrXsPxlnb38HVo990E34NFYD0kZnPChg2Wy8vjte8E7Umd4FRLaeOOB6WJE3clW88j
/OPCsCj5ePtW5RA01ylPvL3f5YmCRC+TFSa17lxC9QPj6kjseibV1q5xi89trrH5wOWebEtNji7i
ADsCmxZxqlgu0h6VvwEyn4K+/ZyUtrdDXMXc8+scPhdZc3WrDL5i+GkE+g9s35fBDsPzTNDNJuSL
n8ZoySpYSJXUx8Nbs8P0iJQlGuoCdjz4HHt2v8XRKZ+jMe5ueL+R0TAjTG5xCCRDLXAvyqbyIMBm
qecfXBZYkAMDHHSRBxRBwdHolNfaDqqVSBpN1h4ktTQ32hQbDCiXt+1q7YF9qndOXcPeSKFOvDfx
CoAYFMtOTgLYmBB/P6TKMAMbIYSHq5Dw4hn6CLO8f6lz7TUyQ0DeQ9F+H8eO1yPJTrGtU4X9JMCV
4qKufD95BjOpnluIOp90qwLG16qTYhGg9RgJAwIZrWffBhYW1JV/l48Y2ZXJdC3xJ7LJtc496Ykl
Q2iB8uUYK2cRxaBmE1M/u5hTZioBLmjlTGDiiHN/rJjd4HaruB/WKES4Owgf8cAv6aLzCJlT4+cC
FzfAmeG7Hk8S1U03PPn8fe6SVkEfKUuzM8sllltwqBnmSnN8F+L7XNmVWp0+G6gjnBINv29X+Pj8
UJJ+lKxo5XihDzG0fCgkzzr7ptXuIiJ2HwM/QJ7NN7RvecNObNqdsnQ9uG7Sb8skS3f95P5NvQG0
j+zO31k5SdRDU0MWKT67ODnHB8c31j1/GG7WfkdJs9noodZefMjgkHo3PYy3FMAbB/GWH35q3Crf
+23cHtq8916I8XpKwDmrwOMvAwqhD1HSsq7um1WJ+/JBnrJS38T249YraGRH3WA8lTsfclV1Qa9g
JQ0R7hX5pciaDnqSWGs/mdjRUAE/B9NhiXxY8sbSRAjQhNVHOJaz+r50iDKeXc+hbmnw+EwLfz6K
n4guIwRzQmeloYTCUa9tBHTLklT9oZnMRqzRoTsYTHYLE20+ePXwWCkqwN3cB0Zq14R3pIXHXxwQ
T3EQ6E7fSfK9KY0/UwUjPvElwWOhldq6UrGOCeis4ae/kgLqKUolu4PxqvOTQ12oKRjzyd/oRZ66
Q2D+bkita6ipbsYGvXtNHVg0c6fN1il+lpvUwcFuT5665ayrpHWQ2H/lRarxQ21Za0MY2X2DKMCC
F7/DoTnk9Xpw1GQ/Y0kc6A+QbOBLiKSBecIXWe2A0CfBVx02+3m/ZHmhs6mg6jeuVqLjbBu94BSV
IL668iwcoCK6RJzN7lHTla8ZKoI4vS9gzg5QPZ1xnqp/WLlx6fu6/KIpbCXC2gZv37O+i2NgSNDy
PaNsZu7LvukPDZQJT4YXw9OPQeZ7HxW2eRr14U5LnXPXhN4cmicAUpFB6HJtIb8Qm7WgwfO3/PtV
Z3EA4eVuESb9UwpZ0a+MfKjOkdkhR2D7YwxektU/XnxpN6qQ7ptlq1w7pNq3vleYr3VafrUihMPn
j5JaNM6lhrtrl/pJvlMnQQ9fAagHEXx31qekaQcnIrH6RwkatMwY/XNtw4tq1al6KrWwvVhllxMs
nsmPloVz2s386GuPYjcitRgrK5W9yBRwlCKYY5TKcOkGUD+swH8ly6kQhoZgA7q12jTCjac3sCFI
BkHhufyln1I9FnqWTIgABcjVD7LxVcm6EU76ejgUXe9/AuyxG8o4/TZOIb+6XZTnchxtCEPyryLf
r5A2Q7xvuDVFz5TMLHMlCgL+81iCncaizn/WegKPg4rEcriJUnY2K9k29mOlBT89pf6m8Ua+pF4K
tqpq4xcQeDnw1r54aKU+3IWQMsIJABgUV5R1wqnYt/ZdE0OHrgeN9aVxARMBxfAvge3Iz4YHY8CU
nzi1s5WTSDmI5K6zCVyT+1A9RJZsb1H6PaLwoT/ooGc2g140hzpRJ1D1X8kqCAkhe0sOTlkf8NMD
Op9A/XwnYFm4L9SJZCHtHHPTZpYOodkUR8cmHeTCGhN8fhjj4bOlgpVPFLPeztDPAFKmyJPmEC/P
Y3tSiDAKP0KFA4B3Cpn/2G9qP+ZbXMva12HsNNgZveAC/BG7M367lZ355WdxlrrNrzOiY8vPBLR0
K3EmSq0oDAAfrPJQdm517GSvaf3VnRzhYZOoF3wQJqaTwL91eLqQojCrl34s4R0Detf3knYFJT7p
HpKMTBuRrbQnDHCC3lUBIbgedIknUap6w6NchNa9aANB0PmizLEsbAhFsu0GC/DP9Geb2HkGFW6t
X8zCtZ9ZLR4kogG/2OiG7fXY/uU2ds3+CAVV+6y5RnAVlwt3cjRdnlhut7EMYJIi+E6E4aE8pB2U
yoTtavoJyGqHzFvlKdrB6/GyZEC4mIGRtflYIiL0gqZD3VJBZixMJGBbsTeFCGhIjNslX7YcHNqK
zwtadzEf8DCOT2loG6+Dr3hXfHjNarAb4xXdJPMAzK3diGSMeti2M816H7A0vqut5iHGQ7tXY8KG
cN3Dn/Mx7fJJm8vZhudotfc9XlE4NDrdYLORdMojEAX5sZ4A4fmI5POUMsqoBhqF7IpIikOc9PC/
9R4aMTHsH1ZrrAaoHz/1fujtuq6u9746RifQmeF6RDJ750hKsRVxiLXTKTcix+ZJKv4Gh1F6cX3W
nmIW6wZfj4pNISOSnXMxED3QJAo+g7B8/aXghvJx4vXmg1jCOJJqg8W1lBUuk3Cd9BLkKAjZzX/F
WoDEJn/9kD+GSKXkoH1XeJBgw50Y481p6vAXXVzzIGrYv4Pag4DySzi6ylbNI+sgqqnlSvUz8+in
urMWt4E3exXxKXgQY65zSQd+5oR835I7JeyGg9zmwxleDua4OP2YZhf1qqCsYeiJu6uLxrQ2XeTq
J+DGZ31o9FsFA2Ss98ZxDu9P0R9dE7mO218Qbqn+iBPesPFlRfrNdNn9sXoe115XhPyYCuZnC/h7
bll/K+7GxNjqva+vCI6rzuIAzUA9n4mkUlvVeZwOS1Im7Pw85GsH+a9LvQtUv71I07nIEGdGnCbE
9Sr+MJdAwFWsgumvQBR7tUnxu1M0r55bJyFKTq8GwDStE53FwfdDoiPEqdcl8TmC22suWfL4aOIg
yJzvIsuQG0irpw0wYWl3XdY7dw66GneQjA57jUgVngWciVuErAhK9N1gzzr3rIV5fSZUoAIyLFXz
2Yc8USBPpYaTbRMb/y1Bmt7DYH5v1Fa7EwlxiCZLMsRTMM0F/sOcJesNknMyfKtDGbJXSG1A2TGk
BMtlSinzfBKbLVlclLvWHFlD2EPg7zvb+DRUoYPiWhxclYR3qeX6WG3EadOlR1mvjaNI9U3JyjiT
my2+F2wuCDWNkdqdG1szGrhQbXgQMGZtJjWEjYXk7U6ghcTBZNmVFxb2Xj7tJwT1UKysXX3F1tC4
p2/5FOaWta2TJNmEKD1sKo8PWZ/E0ZGAfc/8PEYVm86sTbybMRm9sA6kNwR76z1bXRy8UxIR1/QG
2EmSV0VtyvvQs9DTeast6hRTHdnEdM7uHwlMZYsHDiJjO7zZeo8H/+1M5PE13PRJgHdvym9DSFk3
au3/1FAHOmDnhz1Rs4ZHKJaqbQ+LWlEU45MUusOTJQEXC+0hB25JcnTD4qjKUPCIpOn0w5MGF16K
q+lBXKVM+jR5KaV7UcMhZPHi5+oXUZgMhX6B1fAQTGKNVlr/OqhlZJ2WPDPid1dErFUIqSJgYIoV
cKaoAa93nrzQkPapNRQnN6jPkjoxr7rByUSD7qfiaz/CxpEQqZesnV1E0rExg/Q+HPg5NoRu/uBO
RU15qII1hDDmfdRJLcFZrre3EZiwsuG1iZxT2fXBd2wYBeDQqL8pjS6xjFb7dZNiZAP/HW+swhkQ
+1wJlbHl0NZw/hitiptskh9THNc7lMSdE9QJjUougccWgYNyEsIWafJ3uGXZtcXnozy7Xlge47Su
1oQX4VkwY2xJif0iCmNowJ+bdq7pTeXEMdwNEGIjd+DsBIhVy5vk5rFz7esmfdWNLF6pXVf91EOs
r4bOXPexnEm50nwbc4c1h1PrT36afNVNpznVCazrqwRb3U1yw2MZW9apK0sZQAlODiyfcLIPNvGW
gZU8pISgPvaSzXNOi3yjFqX7KA6OEuxMyAXvRKqQK6ijilJei6S4qjL8C3wC+S2e2ohBRx1iy/Sn
HS9kiUSfbCPbP7aKY1x0zenu1elgFvybu+gJbMNx6O5FgdM07TnW9Tkl8ls76+8Zwh3LP+0cJpit
KgsB2aGT4JKYDrC6Qvw2HfpodDeezqJXFPiR52Cun+q0Wg2NhzP6R1CCr1lmhJ/dCpdqDlrizmnD
4tABDz0apk3kXIHLtyk80CkDw58MzcKynKVxewX8O9mhl9yxNaxj2ThHiYlCZIKlslNTMzTQG7MH
L+dJGd94xz9UBO20ST2+VKGXP2UN8NgpZTal+wTx+0qUJUEoPzfWRRTJDhgFnJdQEY0v4pAST++Y
8ZwYowcvKuIVFrp01/iRdoKSBQRC1uA9tcN71B+qE+8NQphy7OS1OI3HLD9WHfatx4kUpLeVDvbw
BOq+CX85DE9qqNWHPERuN+3ccFh1kn/q0pJDonRwDATxTdLsDOAxNPtbkM/lKYaEfuUEw6OOJsTO
LYzqvnKCa1Dn2Qsa6wRn63bAMt9OX7wBuaGgTbpdG6mUKk6wD/Qg2npT5TROTlnr4H5UH7Oc9QBw
WXsCseIJjYvsTkoV6a4kUPROzgtpYiZINnhfi+0wJee8DEOHY/2wvc9N31fPRogRBLWefmUVEg4T
kyA53LWOnGEIstT2XPdRC12cCW+T2C7UlmRvy4mXQAQJiphBWDRhIG51iRiZ0iAGaaIW+MAqIPIM
I7wQEtwSb02NgJXixtLRL2XmH03L0h9NwNSPauUevTFvP0lWK5088BNrkUxM6CLNpHb3IlkhYMPS
WBtvIsnsGh/sFDA+YkoVKFliOD05+dMNoCqMbbm8dmEMgXKTa5vB6sApDXtIEK0/CrXA+T/k+SvC
i+amcczulhO5fWRn1O4AJz3EoZ9sZ/M9xBP33YjghXDwSAHs+A4Lw6Mw5RPnip5by4/KdqSbj8Os
e9HbkGg2xf/hW0a4EuqUvWU6a1frQBc3QfgSRNFRqF/aMXEeME5VB5GEVTIjAuZLoqTuIVfA/UMs
F1ydhm87HoCLTBTKc4w+xMVuiRhCakH6EvtBCIZjGO8VyIXufJf4XqmFVVfv0IrxvTyFDLW1Hosk
eNYmVt0hT8yNDlDxFLiyfkut5KfBwCcyuWE/L5Jt7FJHKPMfxk4J4Nx8KxaRE2NVyVh4chiDWBXe
eZDtbQOnBe49EWsu6NilYMkTVURBb8i/rhAEGlmbqWAH4Wbr0hFizsb9xN68PsmG7YI6gqJyBIO0
gacrOYnS1MeX3Ebmk+7oxCWU6WeRXdqqs+8AWmxFUmLvvcrTzru2g2PfeuRda4NlPz/SnwXjQIdt
lB5hXYa0I6jkgwkd3mNgIJop/kMJCmTJZqEqp0IE6nuDf9e5kn2qPAT03KavXrPmFsTtXSkTXJQl
/gskXf5rCO4Ft6rmnQbWOPehqxFaNdUIzK9WH2TfsXrAZoCbjWX9iEkhKtKt1vvBF6uKMI3yL04Y
IGC5qkuf6i4gzjkgtNrqs4wPI4YoUQVO0IPUeXtHkULgaq4NNbSi3KEnUR71EtZkwKLjg4EHZt11
nfId/dS1HUhEqavDt6bSytemNisCiDrWLy1BAXkIdZQ+aO5zgsTlyp3qQoaeSA3icEVRPbiDi6cG
JakT5qvJGVS9CC63yrRYJCgEsPR9Gt1s4mDXdoOxHzAEodwa28mmQ4JDNvwOwmg7TVcpzEAYEo3w
URyInvcVlD1EwpPwMNhB+9ME8DiXf2wj+872DyaiCbDje75yiZQC5HiC/HgOraJwFtphGq+yEu1k
CKaVV7O+zfGi5vCHK3YHhgFnDUoiMEBPfCRBBkurahAjICJRpFQK52TCWnRV8x8V/gmBlz3TQhFw
vYstvJmi8pQyIE/ewWVbnVT2QwQvmHjTEye09IMtycXLkMfhuui07rGWEQVB+6Q/4xcOLoBFYeV0
bP2xcLLW3UXfYxRebknduzdxZltfytozrx+ya17VKs3zZlfEcLaPY+nvFbvBxxZGVvIMIsMCvImb
1e6IOMp9mOYNxXx26hipHMDi4oOpOdAtlfWgo8+XRnfqKH3XDTdfKQpUZY4UZbeWkM0bCiwdykL3
Q2kihFwUCmrQ/DEQZ1Gi0KJlxbqZih08G/eBnCsn10y/ipQ4+KBQ9qpSbvwKS+xysNrgGIIBOi5Z
4mxwjF/VkIocarohLXk/Bkw356jWyZoLRO1fGWoDPKj5OaeWBvFsZupOR6v9aCT/S0/zFaI7OMpw
uDTOp6UVMQJIGwz7WPs2CuKNykpqGlYWhAVy1dONRekA+wJivc0m0MABL5eLs9B0IUdc7g38EKrI
CdLzCCZZNryBf3s4ytRFOXX27pZ0UZP9xqfWYxmuNhbxhaL1wUx+PbOlh7CMj4qHo6xS3R+JnJXX
WHWLdweR5/ZasiucugOX/FfpUjnR5eLKvsa9BIhC/72ND8ksBOLrZbBAfSgQ7Yq8mgDUHSRw7/sK
33oV9QDvOhc04eA6hHpouXQZ3Id+cgU+EqvyQxxfYQAMmwM74Sxbub3pz2kDAOy6JkZxvdQpuupX
bZEnKn/IEwUf8n5Xb+5uaVp0l+X5++4+tFVkOSMUbS/D/NDVh0tyZ3yxFFc7N3mJTG3/o4uN7DnV
q+y516OvStxlV6/0smddguJBcn1vLwojC0Rl45aTn5e6RDqXDwHarlKl+PW6MuOHMGIPKAozRLg2
Ztvb86VQXzmHEQ2mtShtU0tCrrQ/ipToHtjcycoC626+PJhAqyGkgqIwrCFuDx0Df9XUs5T5yg15
+nuREkNtYIOWzTx9EPUxvoMA7Gtr7sCqlGDPVlvdiNIg76srMKQv4nJxGNkoRFAtPM5ZCu4zPe6d
k6hfN9CvoaUFXnrqPQeJcHEkNP26tAnqNX55gq3m52eq0NjUfhuwXKVqws5zWzU9ppIpOeSNfyaa
rJ0foJJq5mMf/HDtsjqqoV5Dp2GkRzOoRlBgQ/0EmRkiN6o0/Mw9goqJ+v0mJ7m11s0+uAvhPDi5
HcRvcSR3L6DfvhVgNX86Q3zE4lF+6YhI3dhRUU4IGrZzDZ/oILbVTxli8UbQjj/h1XnUPcn/VEEV
u1VySQNVXJpXddSaTVyr3leCwveiqtLqf7BecZ51FflegP/pKR/c4U4yQpl9Wd9810Y4YKZWbVxO
bG9C61HuWHMjx2IdcLVDmmpmzmoeI4QfUzBTXE+E151q37e6nx0t/unZxaSXAK5RJCQ955DkhG7a
oJzBerXDviCqFaARd5KY/NPVgyRjfa2dV1RWylWXaN03OW7uG6Pv/9Sht/AhbIXwNWKzE47Vn7IX
PHRaXH3zCepc+XVuvCpWTXyZZciPNsSH27YdnVtaQicBPYpydkzkthSswgd/9MqrFDv1zrNz634M
kDIOA9l4rmusW+Cn4y+GN3xPXEv64Q76PtJHfEfpWsZhj63ZgNpLls0fflv9aIk3+6L70H+EBV6g
sYfJu2sM7R6mknaX15AZYCiHBMc72Spzkrd6L/iWM2i9dyX2aSB6sDezozkCq46eVQUle8eHv07w
Lwe46zYBDsFTMITJZ6M9zKTOxLkTYZWpG4P4ly8QjvPCbIx0thO966RtCdnM3zqpHftdJ53uglGa
Lhed+GPmnGAbSz6zuhSdQN5jz52IodgR2vCik5wQ8eVOiulOlk6mO6kzSGzVMrOvUNBBpyb4qac7
EZ2gm7h00k13ooKc2Iha/n+9EzEWlc+B6IQdnn1d7iSaOpGGj3ciOrH88Vcny52IdwJe/148B9vq
whWCI/oxN4v0Lp0OSdNFBIHgn7aRSbqTrRAOswJ24iOAnE9O19j6SlQcQoKzikLbinpLAyJpRLtO
b9WbqJkRwwIOowdu3TX92RJtiGq1rv4RMREP7+pVhoGnpvHa3buKrQzECshiz0eBUc0t6pDo7Dy1
RxhhyhQHMQ6XvfshT5FgmfLnMee2N5zVQQMD9re6fWqqN5zSS7ZOKNbcWIKfV3Wb5iIK50fRJ8qn
NFcmLBntLHXZIiL8A1ftXgxhHnsWYsiWQzvYLhXFdShZWew7+mb9oUDmZ37IsKiuPhS0kaMQ3Ofc
PuQ3UAVfsVnPr+vdQEuTbfqY11eRt4w20PR7M2qQ85huYL4ppzagcG4NAKdvT0f0w6dQW5ndEakK
9RBAS78dxzH83NnEuFiarVyUKTmFEYSfB91QL0ZYQwYzZRKsHm17w1KI4SIZDC0Whip/1DJsE3JQ
P6K6EX1OmiQ52FXVzQ3zp45CbF4XV89DdJKexcWlhJAVSJZ4LS4aLVPfZCz75tJBs065LQdPspaZ
96AQPs0DyEyVKIfUmZsmuLoheNaQiBvXy1dlCOZxcmV7LgwdRcZpQF41WTr4oh3FTemDvUe2xn4a
NSm479QURBR342BR3BMRV+zEA4htVn0uML6bFAX9C59x9iJUc23NPrV2ga7NlFRxdW9iN0cFcUpC
erR1AJrzFXVKFOGRTBL5ZdQYO8sZ9J1IFi5Ikj7Myjs56dTnJiswCDHSygyLE9/8AH0EWpPA1cK5
KBPVNyVtrV1DD9Uh/xuoNyhL2ExP+braAKC1ghQdel5a37ffCyIs7s0AgXmPCFtRS4kLHcF12MZE
LcdrW4Lqu+YsSmO4mtW2ZPvs1t4NPhbct+Jl9vBf8BNQ50ZcJYOLJjXuS7cK4SjTT+LqMS7SY1fB
7iuSjpslawNHwEV0xT150Ml8inylvEIMo8zDhq2/29qZBg/qNGy5UR4T3esf3KItEDAuwIRMNzdN
01DGdiiewTJNRSkBanrwuW5CbZ6moiVFNgD6o+EBmTMPFUKvm2po76apqEX576dpqCA/NmZHcbFe
QUsmpqnob4A/ArhtniB4z+BgmTh1LBPnaSqN/qf5Nb5NU9FTSgTUqopjpiki67+bpqJaZjm8mwAt
9/nGmaZWollPMAMF9w3TVHQZhPhoDK8p5pm0TFMsGvM0ne9umqb1NE3FiJZpKkqbptk6faE8h94I
u+7bNB2gRmJpyTQV1UYTk+I4TdNat+dpKoamNVVxkrsmgLxympd1YKw16L1PojSFBuTDNBWtiWla
GlayF0P6+zQlHG6evYpj6kdYw+p5KoEEb9fa2zSN4ggfiVu8SpH+a5qKPhF/hLT9bZr2xUSZxDRF
jDmEtU47iS6XaSoGFMR4CwzE0S+i9G/TVFNLIuemeam1qL22ahvPH722HB/pu38wQmuepqKWn1jq
obDB8ovxwCHy62sqkjsxTfsyh221dv19lafe0+CWwxbHLXpEwK4fxSHL9hGRHHPCwDizC1wXeNhU
X1QItHTV22b50OWt9OiGiISiEoV+y1sTow4vE3oy0H9wke4E2b4k/uZdjbJLCVowmjtxEf82fA8H
Z1yLpLhKaqNzBSLzJrJYQ3UggQJUut96YVJiVkmUq6jfR00COSfwHTGsuVpqvMR6bl5EqiMc4jhK
7bASSXFVVDbf28D35hoJiJ2TKhN4t/SCsg0+VFlNzuKCUenqM8xI3rsqHbqj/LjG5iQuy8swvRRj
93XpBusnK++s1o5icBLm1msvh89LN3ZtSnhSK+8ouulyA9hUNcx3L6pZWlSuFb0oDyKJ3pdxKxzn
uPQCaBO6vqFVifnlbdoqUblQGe5EiyJrCDRQsrkf/nr9uSXfG7G8Xh6ZFcXjBk7kbicuyKJQfgjd
70snQLWCLR87d54yLlLzjzUUvNObFs0sc8oqjX2HF+NgtegLt4SHPoqDo0fepggrd5egIDzngZfA
5e0rgMipRhSlfvoXVw3pRE9XKneioapBDfd3V1VTX0v/b33956uGxgMBEH+8Spr6Eg196Eu0ZCrw
M/3LqxrdwOAZOsGh1mTzHrKp8pIH9kV1g1xiS0jIYjUm69wuecsiNR0a1AJWiMKgJDUlayDZ97XV
eVtdMe3NkodzLztGNSA70bqoNzqjd2dZSFi+NSfOoOu+slsnKrsx6DoJ+mwtTdbHublpdGVeyTum
zrAWeeKgESV2NszgURYjFl2k0rPqatqdSIhaoy97K5iMzOOSh+G9J4YdwEA1jUTUM0qpPyh+1q1E
PTHqAAjELQP4vVwqLlA8QLeQyVznZ9X2sYOjCiVS0ZKobJpDsBu7VJoHLPI03ddPmlJ9fveIjUME
d8696G4erxmgo671p7mt6eYlBLM2jcsaZMnL9NLeK01nzg9TFNi+llyJRTnM1aZXM+c31tbIC/u6
3IZfK8OqhmbksDwBBxvmllizGn75v55KqqjSUa3GP5aeQ9t27wbnInLEQVQPs/6prEM0oN/mhVoS
V97qOECXPF1FwjHuWPEug6kar7o0jnpRinrctH0ibZzK/w6stToOYdzfiYNmt/0dnuvT0Kvy2UKz
PtjGFitI109uS41BbiK4E6DxahOAifJ0fdtk4zlN3ZOoRkw4BfnQFcc66L9/6EFrpWIvgVBYvWtz
aqRH1w0qT01fi4JENN/WXbxJJabIu6a9kS9pEHbYZERXc0MpxilJ6ZTDu5p9090BnrZOYpjziFvi
wtiI5df54iAx/Dsv275ragouvdSRt58bnp6LOAt9/NejLr/MYxN5tptJe1V2Ye4TT2ww2njXyWa5
Fs9T1Jkrpp68SUxF3oiCeSzhOHG993myGwuzm3sRtasaBRirbJBSfXtB4iyQ6hcn9EPEK6bHP1du
bQSBrObyLi/UoHtBUnO5vG/8HGM0wgRTi3NVoOrmidiDX0lR0iSGfJi0gebG54q6K6PpgOzD/HJE
RXEftiaHW7WX4rnZ+SmCHAQrHyjy/NaW2jG74FXv2eX8aEWBeDWJF323a6Oc6Aa4LTsJCe61nmMp
l5Al5kBwsZOulnTkDL9KPuQlfy8Q9fAc/3WxSJeZ6R9NIhPEtf+xqaXlpd7S/McRLXWW637X9Gi2
PxQpc7YfR7U0/R+b+njJ0tPvLlnyaleF6z+Pf/6bQS+XfWj+48Xi7pZR/+5mh5T5pgTR8d80tdRZ
mvpd8/NTWOp8uE4egnada2MHbpeZ87t68514eZmvo16T155Rsq4YZf0kzsQhdYP3eSGwI/bqjRfb
26X8dxeKPFenRXEmJdY3pwrROBMtSLruwfjxj/OuIWzoV/tQjnEemmFibz8MQzT5z6tFNjjAKybi
bD+Xzy3Obb0/n9v9Rx+iCXEQD+L9ON9fPfeUFZsRyrXD+9b/Oaq5jQ/PdUmKW1t6XAaw3HPn2aZG
bPBfD1PUYS9Bpk1AYD2e/tnr0s6H65aeRZWll+UKcfbhMpEnrv0XAxaVIZSCplBH42OaV79rbr6F
pWVx9i5zKVn6XPLE2VLw4b5+198y/ACA/h6eAQIR/zbn/1+dzxNEI9YI8Qwr2mWBv0aiD+F6ZFjW
RBHqoD9s+wjlM0ZiSCmfcrw+q2jiFIgx25qGHM11VS015rqEdP2jbgSdsj3VNUYd6pG/1y2Dxnmq
WlggBa1BSLui7r8Yw9QuK+T/2xg+tCvGG1Qo9SrFiC93YmSfnsOHMShV7BwHtYfqa6rbTONtJxqG
6Tn8xzHk0739ve6HdsXz/ZdjsM2aXaUKGdl/HwP0zM5RfhuvuLe38X4Yw+/qvj0HFBvk10ICtQWP
DpAr4mhi7AdZ0jnEocjjulUj+IeTrroXJW7laWdHb24iteQXpU5svB+1EBuZ5b0oQIIhOsSODxx5
anS5oleL3QA/5nXJz1WbeOQAoMEYdC2E105r3wYsHksVceYXRoTnNvf3S8GYJjoEefVL/NaNKFR9
83MtjSUEPH8NP+uTco/H2YXv9i1vGnCN8nsStWBq3vK7VFU2oTZ6iEcwfFEQQE5OHIe1KcQTEh3C
4cPmTlWNeUiiXtGa5pHYwB/LKEW+k4UPDULT5/ku5d4adxDO1/NjXyo3AYtCs79bcpzYDTdlaMnz
aMRThqlbw2ZvQ3P2182IC3zgnKvCMiBefCuA4Mk9VJ2WrOaXKyoapX8mgCS/LPWioUfwr7LteUii
4K+5IToVF4rsZX4swyyV/N38WPLF/Cin+bHkZdP8qBpINpc8cUbU42/nRzla9WYZqpgjxGXMly/5
joewpKp2GNvEWyqCVj/5avkiGl/qKaP2uZHt8rTkL/ND5C1z+W1+LHU/zA9RoEEPKubH/H5Fnpgf
beD+mh8ir7UD62ib+o9lNCI/yeMHRQ6L8zKVxRyBsBly+beXOfdFaNI0R/6HsStrcpNnur9IVYAA
wa1tvI49niUzSW6orKxi33/9d9RMBmeevFXfjQq1WlIjyyCk7nMWcQAG2U0eYIVPClTwPkdItMiX
ObLInAREOTRHPii/z5NFHgr+Nk/mv8IEzL3rcPu/CsyKH/0A2ARw/gMmK6VTIaI732rMeKPH8CtA
TM8udwbIercetnQZYhDjTdSO7poXAdaBPInvwnHg8YYuZ9UYeFVgzKvuB9Xk3Md8uTRHvVkZCCQG
AMEBEaWsV9QEKQ6CV8N2rsOtHl5zHQAxyLZZifRvWvYRCuKVBpCQAYGEW/poONXqfNs+jrVEiM/S
3U1PNAx13j01VvN272TCzcjc9O7m3F0nXEyIg8VtznbTDau7JEWyYr4LanuEy/UetKXzwMw3uSjO
gyswJj7iPhDD9j4GN71SkyB8HYDVVyLAZFGaq1NvwAy0vD7TAZdGv93HG2jtWBztQrmvq9+T6lQD
94+NHwPsI0eMXOkHFzCo9Jt6ioINZamASR5pCFR1WjjS8WuuVbG2Wor9WAtAY9CDMTmFO8ZSSipO
3QgE+Rjhdi6ZG7PKlm9d8BGu5vxNaxMz7irYRM1OYZBo8+WskrivQY2PbyqV1BfZ+MFuUp477MTU
HsbKurV7Lnm3ebZhGQQdozPbfNMOXS52U/bWRmV3D4gUKgjdLNPfhhAm82HQ9pMa39lkqgf/qeFm
qG8G7t3km/ZnG5XJ8A0wTx+HrQfKM7xJnHD7T5NNq+xWNwaQkigKvpj8cRBK2K3xAqAManLc2M0A
1b7J+uxtisy3SibHmB3UMiU3c+dfZpM1kxrpf5qtIwgaqHxg8aFBuGnMZnjPvo80lS79zVd/TKfc
zcCS6aWa3XkE0hwnAh1nNehXOLTe+2Vdv8BBokcghZkCStSqX0Dayo9AXgENkirNQj/fO03IgR2C
bJQh1s2p+h4xGMgmYQU02AS7a5RNcfK7bvIxPc11rQBOu1MWXihbAukjcZ0Mh6yq2+I3szL7GUR4
6TPYLVezVJnW8Xw2Lba6/tx1Ip0LyTS/E2+mRWDhujENJ0Xptgv4rWmA4781DQ5jb6bh/ATAXMo0
uun/mBZlAlA3yrTAYKsuZ9ULwlL3bglMhTxl5hUIEOYVzug+Ik9qd2O5k3kFHT1kDiBdmZsCfFJl
SS9E/DL4tGYtklAbRVB/wy9VH0lE6gge7MEsnQPlTXUwy3w7OIBREt5DqkWSMaNq7iP5e2mMxC3g
HvwiTgDw9MdGkQBOwG8cF9iBf2zEGVW1hw8g3JffbTTgOXeJTAt4rH/Mpqs8K++DsQTC5btBeRbq
66CFt8wi05KKA6cBkcKLkVrUa+cGL9UPVkqhMK0ceHeorshUCYe4tTSdcLfIxNjEuwawarNJVIDV
tHVnj/JIOZf1IcM92NsY0A9nklFfgFt0V0CO13fLQDRuNGydFiG8pEdm1i0iShuctCyi+crAAUIU
tpfFcrjtIYqc2cV+uenSbpkHH/4A3sB/fq2m0+QJbsjPyzjMdoFHcAJ+2j3lKAFqCcigme3vyUqS
5eXYekkLBKY5q37H3GDNMUnsr0tVahyotVGV5/OMIEkubezM97l+IFWyiiaprMe3STrL3iep1mYA
nHFNvbw66c00pvp/T1AysqgQUscmTNDFPuD1BwfEKgGAQ/2glAgg0947gL1dRNSzmNznEARuJ5LP
ovcZuvxYywxdZIwXNzP0ZngRtrXM0HkoJwertr9naN45xi4YI3xWvv9YNEOTcbyZyGQXL4ZjEPVw
7Hi/oWWGzj2oAjlJsEJHISDK32fymJc3M3SxXnLrZpbO1ieGu8oBBDtPejKrz50eywYczS4D9D5L
5x9rthAzNG2rtxk6i0B6tSq1qNwvYwMo19sZSuYgtFue/Kh9XsaB5DqAAD7M0NpAjPnkl4AsfR8I
mqGdYb3NUCp4n6HL2FDjf2boMgxZAZhYeDTrB1KggjwCEifOBuBroH4Zu+urVSqm8k60+irJdfEV
7CSO1+ppfsBxkvaigZ8ALnzOVwTth17R24q9G2BkXeGcSd+2uxzos7F5MkCP99SW7SvJJ6McVZBi
fG5iq3qwDdwyFfDAAGpYN42XMh2A9pBMiOYTUnwddBfEoL4VX31s31wki+J1pEzS/fG3aALzobM0
hPtkgAGiCm4O4HM4Jj5NPXBmA4fhg1Hph0MIBjMt+yRcoHTG4MLxSO6DjEoWjQIjr9i+hjvRfGsI
/1yNeR59qQtQCXCFNCqnTvsaPlM30RAIwAQAEcExwH+aA2CKzIonIMeCPU65RFU6jRTpywhAMzRS
CN21n6PenkcKLH6gyUVEygk+UB9HqmlCYPaqkRpM7W2kELDxNlI4nzIB/QSuFfotksJ+G6kKZzIX
gIFEa7pDzdR/t0LjNyNFcjVSbWA2T9ya3kaKTC1lfGeL7G2kanMENLz6KURvejpj0StwrN9Gim6Z
YUYN4EO8GanJdbWvwMhVc8StMrGVUxvveRton+H1sMJbYHzRa7gWIva/veL13FzNOjIPQxL86oFf
CSgUJCRv++kuDvTwbpE3uPQcARck0qCCjKlD9gnsNLzWXYT2oL6e4aop2nZHepRM8AGnbpYe5ob/
dMNc/KqrCA7xHpCW4Y1L+UI1n8cRYrFVMVXmqnmwi7c7amFpvvtzF0u3DDHxdBdzfWoeJEQ431aG
Uv2bLjAci7xOLXcFXgLgDbzrvg8W9eADpAk2/bmDuVct/YXFDFjmCxncl8nALg2Y4044XAFeVBbA
CVjJXEOwy2gyhDc7xW2BLm08AsFf5ZEKJVTD6axmDydd4O+run4yMr4S6rIxd6YEbx7JHZIb+KBe
sYkNu5s+Q99NAYCCLRrSJAPpKsyzGtEMAOYiq5ThdEX9FrV8dPQuPC76VGglCZCuHEPbUIEAYOdB
5/rnzM60q9MCemYwhNwLLJoRLJIF0Q6Ug9k6VcWk4wM+8NLqOBnVHDi3ByDdpCu9C77FIH89khbp
A12o9qYB4U0WNZcAt+kUO+ySD3qHnQ9VNy6TY2rb+t3cI5DZsJQRqe+95bmyz9ZD4Gn9sYC6kwGg
HfoSXtsQk6QPRoWmWhq7HphX/gpRSBhHN/ZXc++Tn8b3iJlczdqkI03rt2w6DgIV3Ay1ha1LQH33
TeTl7NAwP7hLalC4w/sXnO8qIZkBH0WgBKh8MY3wP86LwFH80xroPP4odYhU7gHFjUfp0hBdyfg7
PpHYcdSx/N38S2PuwHQZ3I0kIhQ/9L/YNHdP+blOBv98n03NYdGZDVkMow7xBxJe0tmANaM7YIjS
3YgBqGUA1kuaVUNpDdgtsO5kILGp3IR51pgVdwZCCOaE/52lUpK5DULK4MkDdIZ3ZR9Y8Td1qWDu
herpYlvakXV66zKFzyG81VT3s5IOHspVCvADbzaQ+pkV6HKWxn6ib/Gs+TVX+u+9kBVN86uRiFv/
6yZverQzxA07tky8fxm93PUyHPAOTXaMOV/+a/6i7jAgLjYKAcXBJxbzjepqjNkBXO7AV1UiSny3
BsJawUEQ/S4DgIl/n/P1hIharMKUPFKrxgLr9AQhNPeyS8d7w0hBTsbcO7iBjrMoql0DZOIXkBoM
929i9mqFwHtDAIF2TsDdcKarfky1cwsfS3h7Jfgm+CNf1ICZb5ymZFqHwPoB4NHfKn5fgliiaH6Q
nFozknp808vrHCCdgzPcdEs61DyAsRx8wgB9hDv1bhoDPwc/KtAINfyh9wVQ8J7M3LARYAm/4VFk
TyTyS+V4Pkk4VigNMU3lsQUe8Iqyc5I6DwABHYDEiFpJGCZ7M2YwQlWgxGTmZkB09pVyOUsysEcF
PlgDUSFnNoKhxE2DvmVMm2o0pq2jFKa4Mu/TUWzn2gN8MGVdXOCa3K3twRq+A69kZdcGAMp1sIJI
xocnw82rXZKl+iHjU3Ql3RD7EIgyB8mkSHHiZgbfmhB0CX6x4R22jEADWeBwz+blOrcGvKEbMwdz
IjgfVnXYgHuR8szMf8DNyjoGplOeRTZ9F/2Yr22X69+NxkKU1ZD9AktitAL8PNgIQeCwBXxUdkpd
nZ+5CMDNVaTNZ0R7XQoEzP4KffsOcdzuZ82w1Ie+eAYj5rAOwn44IoBOylU8ATRvxQb//ZqD8QUO
ptlw7Elj1ru9/q+EGqSEKlITAuCam8xN4b8FuEy9H5svWufgxTC66TGNzeTRBH33ymCW9j235Ccs
Ct3nKKjK/dQOOBxui/IFGAgXPuTuNytu/XUa6uPeFtbwaQRLzCZ38mDOAo3Dhzu5aHeZIcdPvQJ6
HnjpbwuVlbawvcpEmDWVVnjJbX0tZR41xYsagQDJk6krynm/i4/RUIOLuR0F1uXNhnJTZXaPDtaG
W1lPBaYbsl3amvBmAcK6pbXjMeFgEJovNcRfA59MSVmB06750iCpX/PxSEVLQrKb4vmSyuH7J421
w0YDrOf2nSum5E6ashjhdVibQJJLzLuqsfVD34t+39UA+pcxds/CJPE/lfCkXxUJi35GDpApcjC6
rJrKOAi35N+0PrAUP67/lAaR5uHIqz8D5tQ6gDGi3jOr/6mx2n7o4tSLQDD7qXIFmE/ATroukqr8
kiPoBsCxuXuus6nB3n50Ibku9QqkT1LsjMgqv5ilhhiCKX4Bci/WDmlgrE0ldyfJV87EoksXZs5D
5nuyKaZukzd6fZYqyUJ4v+nVcAjToJY7KsAOC1uxAFsWU1vV51mmlEFzgy+ozsh9hE5wfMXhvW8c
ZQxahdTo9qQ469AlkEpGtdXfgtC+kieSzd3ATx20j22ub0lIlsyW+YA2gOerjtiY974ZKBDPdYSN
LdBpxHOVWDO0fejLJ6obZMowqtElHJcDXNQmg91R1dmOpSejTwHPbAf/NVh1KeBxuAZeLtBnVL9z
5flSFRdakgF1UUMYg8pSQeQE+94S1Q5479Hj5FjNya+jb3gERo+UaEEfwG/THjeLzCp8NThBCZhA
1KKCAMfFcOcOriRKtOwVXGGvWKZjj6OHlxDwyfULthb0CziXNGPVmH60whdbuHfDSr9QMV1pupQn
IDMc/LHTjZt6NfZX14XpSm9RFqouVXP6o6UD8n+RkBjoPOG2Q+DKeqjr6RKtY5trpzEE6xZdxUX5
dvUvGaijz8E0+bsPuksWNG5TCRcoNPqvptKp0VYGkLk2s8p7572ygLoEhPcxxC7irh7SDsAflPYB
2MvSBABjc953cgF0UpxCrc3SrQBnzaFLCoZZhsDZeB3aID8vSV2Vb1lbw6uWmYCJolIqkFWHoyzK
827SThazAACnZG4SAxP0rdyN4HjWWG81bxWA8TnXWtpkel2APY36VRWDtL3tkhT9oOnwQAeU+4Dj
1pVd8ewnE8U6S3KQEbmA0QXGYvRN+vgbV6WUT1OZR1sDQBd3aVaPR+yL65hPY3cNUxZsjECzXque
fZ2aYvgtjc3cjjH0z8Ky/M9xKrW1lH7zoPXYr+gbrTx1vumcXDfTtrIXqcLFBT5aookvRp5dw6Fp
LpMtUk8LLeZVTtgh+HDMDwCdrg5AH6nOZWuGWywKikfdtMc1YuMDRFWxn+bQjz8zA17TRGyqwSG4
H0v+MxHhz7wSyWe9bQaFiVY/jqptPBStrdNlz5amW9cQaJAaK66U0ZzAvgZx/yPIsDVDIkpGIUGl
auWTt8gatXWe1O4ILFzUogK3Z+5Z8wePRGYc1YjG3yNWvDhPVReeEIrNt7Y1lE9aNAKhTwDNXYt+
toqDHlCpPyY8/1+KFpA1S53OL/i2ct3yibcAoNNj4+86g6pTqToSPJxnE980JyCQ/4ocHSDdhxxw
rZ9bNvC7WOMOAMVY9DnMrcwzEaS7H8Ik+mzJ6SoMXTyA4yh+zKfyniqFnOmgkWCxR1m9aNlqqDIQ
q6gmcU4T2IH+2gxRci4cn69IbNa88wZ7kPtZayqeXNk/FmCT6Ex8tN5FLqLRYxtePq0FZMgW6+E0
6/L+mgkz3btGceeqSFEwGLGjbJ05Z6nIWZIzzXDOhh4AeV7FD5OMkjoDySxXrx4VbLzIeeHep1E+
wA+wCgKvUBGwk4qFnfPCLOu1YQrfoyo+hRDnHSiXA7z+Nks72jjZm8TNiw3LCmvbBj1OSZWllFCn
gxjDg2PZ3z/IYw5KWDAiHUg+SguG92AdvjR4tyZVGMx9F3XiOX2q3X24A2Gx5xIU9ocPcnxcdyD8
srsdFcCfZqM3Ki5ADQCrAU4u47576yHpwsrT2lDgL6fGwYi7chdFiISa83lgYaXimi9zdgKs+V3h
IuCBQrfJyArEamF6xWdjtZvwVD0OKqErSoAgwY9SOcX+T9kHFcqSMlVbsiT70Py/ZB9UluZF5+7z
EgiXS5uLZWbn6t4AFKRVPvUGojuEAQZN20dolRZsSQYYfhRoEtjTE74cSDYXIDLkvu1BGY+apEVX
9si/ur4DCDwlpwSrf2vT6yz0HLCGzjL8h/xD18e/SIM6pituboGfEl8XTXg05Ks+rqLDoorDVsOz
OkduBoA++ivROuWpboDm/d4pXbmNWMMJrLks9tU9cB+sFJ4suQDgW48Q7qQAB2hiYNWUtC5aG5LB
vpsmfuimsGkQQMgPvrDtu6X/NLHbddenfDu3QI25iu5+toeXdXMJCmedM1bh3BKWBWNanWZtOeL/
FNWl4S33TTdItzrbQIOAwVj6pCs1YqNpYOjovsMaXy7ApwehA91JW2j1sdWdr3O/+HWA1j7cz4X0
+2ldq+/n/BiLAB6Gur+eG3NYbJ8afMAvfZoAuwMgWIdPwVCfXlx+tpIhOs05LEqsU1Tq1qlqEPyC
TZrkgO1kgHMqtHEtQNSa2SXKUxPZUWVtlV1Kl6yFWOhjLaWz0vJ2r1WgeBI5eHeDKT+VkZOfapVY
eRUDRFBdjokVFSvZuH8EpDrn6ZISHTvxW2MSnyknqPrH5mYpNUpFrq3ZK/BIJHsrhauTrvEnIQr2
rAXfIrNqX0zHCh/qoD0zzW9e4AqlzliB4EaFDrzfjjnAXNZUmgjMsaywAWcPYtegco6VlcvHxImD
e2yUbZPITR9J1Lug+DMTo1ovMt3w07WsebxvVC3SczSxYbHV3JPa4FQ4EAqn57lZ1dpoGHivG7za
RBY2GF4zX0RePwTfU6wezoXVAWUJoLhzQjLKAgJmLcJQOy2iD2ptqQdr0JNV3ocCylLDoHTku7oS
3/5nI3/3hWVajXXe3+Ys/SzGfmjPNUucq/vux34A2c82fSDDTaFoTAyzatY2Agd3LfHKtAxoPFVr
yx0VJ7abgAghTXdZrh7xfydAhgn22Mx9XOSkZuDgsVkB/AM4XPbwVk068OYui5QB6AVNUQGpUFaj
Kks7jgRsOL6nSi/Usmnv8D5YmcFRK4Lspw0yJYBGxjHg20DunSO44YDlaHYFDM0AsvOBf+snrHCZ
mf2K6vqHgKPoJzdqHayzgFDiF59cBCmfq1yLPAQuD6+5Hz4lsZn/EtN4aPTI/hLlQFUuOTPx0nXK
Y29KtnUMw3gSlaxX1HJVHJtgkLM1MaLlt8kIIF5j9PuHBsCy26bCSQT4KlPsYle6DeI5cGpRMSUg
zFHoj3HrLTIEEgJjsfW7bZNqYFoA7IVcSyzPdnDPHB5IUU7NgGMi5mOhCBkVRPgexx54Bo+QVJ2d
DIH+BOZVF0AjsIaSRFiH0ZLDmSrotagR41Vq69AKvo+mNJ/ttDUeixqMR9Lmz5SkdgvQiZJdKRdI
J8cXac1OlMX3SLEBuYO7oyycVvOdyx1zo6nWwPSS4Kw4nObmAvzVEbmtnSZurCT2zZ4KBDjet2n6
2mpJ8GrmSXc042pas4qzl5qDB21sESNWAoF15YoG3l+9VoLgQaE3m9Nog68w9EMQIf/Jz0JSmjph
z0q6umqyvNjyvnqdm6DSIuIsvKPLWUrVAxOYEMC0RZuaa1vqdY6eACUKeNxqsPHR9xXIn/p1SfKg
QKxlDZf2d3nVg2tRB6X1ZnyX4Yu/PemReADzmX6trFi/DtiX37gWkAkthKRvwSle78FEbr522D2R
pRN8s0Mn8/DtmGFLqrGfK7yiO6cBl6TAvxcR8MWdxc3oUabuT5InJd4rVSP7C2M+PLAjV1vNFRLE
9fJY+FfsBWRgmM8VnT160ABCyISBb3s/rveuW7yketPfSQ1EaV0p8XP11g9HhI5c5yHL1tgPr/a+
xQyApvTjVQMUQQKMJMxRbL56Zt3Hnqtb0LYrbQuapuqelF2eZ4c0GkC0TNohNilxIKkDe0u1hSXC
BFgo50I5cPjxx9Qp5SaKTAA+U+/Va5uUPehTUDZmQwxCwjHYMOorsWKApsn8/FYdeLghB6DQ3Fca
JAomlruz3U5Ymfdlqrxl0TMlRZaVnoUPU2+uAdTdzVgWYPVAyKGXjdisyLBZcqYrqbj1tGQAdl0d
3H2Qk0YHTO11jlO/t6qqPvzzLwZim3aCifpIiW/1CBSjy3ZiYKCnyx7w7HN5VjVvV1RAWRtIN9q6
VTpx3qIOqd9Uv7mci96boyzvgP1cl6Je3SjOl1Q+WY09nlp8XoHusKw31PNN9wg1xOlr/SnScGhY
ML/SdxUwpje9MTnrOd8EwlhjayTwRO2XlzLSyote5cCl6BSbWh1O5XbWHKIGqGKGbu/e8pV8LIEs
c6CKnQNom41uOFugj9UnxPKWiPTUzGplNtjTo02KmwQBXRtWsmZNsnkDZNlZISGoKVdW1/mnpVrR
8fow2aG5by2z3pgawG174FrLSst+9wCeN4Be84OHKSCkmVU/NcAHwt6g7E++EeLDtoptzweq+XMp
gdMJ4PH0VwgPNVVbJuxHE401+D7N11BznIsT5uYd0x28EjLwsgiE+2wQGh2vwpIn+1EJJ8OYzn0D
4HRVoXTAqgkGJBDmqSxVo6uCD+4FVCXwbdaAdPynjJrIbRyzig7U7h8KGA62sWjUfy1NAMaihBt0
0Wzz4WcKZLzf0nWfomDAIXQFKqS01JurXxXBvtQHgIhPPjiAR8AxV5rdfdJK4OL2leb8dMOfk9aU
3mRKbdd10t5GzM3gw9FYhVdJUIIIhHyzyslcvMPbzCsENmyNTCLPecbv2xBMy7VZeDlgjkDHMDre
XIrjt/jsgh1mziKoYfDSlkvoyHxlmKP8IRnbdsCqDnDXCObq9fgXS6YfedgEnxNgR60bsBI8AAGn
3mpRaNx1LY+O2Idu9zWefBdQR6ZekzbFcxy3CBTOW+ur8KP7ucnmRXMFdg/MqHpgjZt/LVI4vbVT
ZT+Bu6H2wlaWl6IpfgUm9jMD4N9Hw661bN2zOX4HQPVOI/iRXHfYAKUuBq/TgEM9DiqsVCVziQQb
QmQawOnTNe0srVw/m75trHmSaPtCdvsQtNUvQgfTXh4Ia1tatvgC+taKl903IJdXeG5VJd6Hungq
5fSpUPIY8P7rDIS3Fyz1jEtlmnCqwWLxG15Jn2oAtT8lFhY2+EyqPHvqy/VoYOsY547VkcGfMwVi
1E0yuIN5YUPewmHezHeI1AZZi9lk5gUr55sapLfUFRXoxixDfq59m29zqWmPwNbFaX2bsh/aZHq9
xv0vOUgHN46PrUPAcrVnbK+2m2Eq2FcGOnCc47MfcEvDm6wHpgw21joPDzAVDsnrXZ/WI0giq5/U
IlwZ7kzdMl9THpmYeHF+GuD6ex8pDPm4cIofrtg01KCJwziAfXfHloF0YwpF8iR4NgLFTU6bCHAE
TyTLnGdtBLIwSbD7wb0hmDDRlb6p4yVpZ+vJjxL8aVAl0nF41QKCD8SwyAoDUJqiNuAHBw2qg4OY
HNwMXbAjWcx08z4PcAT03gYT/rTmQgBnXbXhVnl9scC+umjIKFBsEhkDFijaTd0gOg+xiQM36FOl
xsBTxYnxmIzMJjhJnQUnwBJHOb6//s7jgROcBpXQFRXnwBzHOk8JS92U9nopopYyUFnvOhfbNu/1
shjP0QTPa2bE+soukmkfWooUsQvw4Ke84dTtW74Bjwqo3GyUL/rgywA8kEoWGWWpABR5b+3QVwkl
S9tzX1QvRWQ0iEDhzJp07R6Q8j5wwYV9x3p4mxl14L/4eIABhnnEnpbKyjo1NgNcV/aUdSycHfp1
2Zw5MI9e2inemlZUIVQy509hG3m6Ehtlxc9h5+DMU7VR25Wzn+AGvaEOAe6aernb+ztqA1hhIEBq
nP6OspPmHrKgyR8BAA4n9thYUaW2zrSLmTe/eSl+4xtbnOy8AmtB2/8EdFB7aho2PKZGbYCHbjiP
kyjkegK0xwavEcfjToz8MFie0MHTQcrSxw5IFsG3btYGij0DNn5t7qllZifRQ6NoT1LEmq2ZCarS
zq+SjU5tgcnkNTb6/E7o/NVlY3xIsNeJzWsE4O4wjX8XZhP7cC5OcywBY+DOY8fSP+K0bodzOuto
5vqIo/UYAIXYizxLPN3XQO/od5hS5jM8feq13QCWhbK21TveFHXMq9W3h4AX9MEa8xY7bFDOMm08
S4N/pVwLsh0Q0hqr1i9CxOWDkacCNfoDFZauJcGwM4LwVNXEeVayCRCQtqes1louVg5x6FGWJYF2
1G3DWs3KiSHvXWe4FylrN40jzO2A3exHAQrrjUhAJxtFWvxIst6tnsfEzu9IhM/Z6ArPKMQdGl2y
DrspPuhuCADB9wpLIwmAHBMw2rT/amCp8D8bqbmPM3C/70+GFgLN3szlQ8wb/1S0U/pQ2376AF8q
nNFEI46b3mVVCgDF3OTlnmSU4KxlWoPXx9pOTgnOVGB0IA7HT1qPmiGdGO4MGyd+KKSv3VOSyGSN
kFXzvIjGPhjusB7eAelVn7WoMK9kua90eHp9KJhCHuLh3xebpcBRdYPM4Ssryovd0joA5RHhZI2f
w6GcLoX1pdL89gyIWzxac2DBXUqAdO581ypWUVAP1s4vEjCo4AxqsB9BkWBftQgYXyAqx8PaaLHT
WGGfO0tT+5GSHlFTNvP9q8ws67FNumk35BFfgxMcNbhfX03mNmcqtYA4dJRNC/pb1TrVr1hRAdAx
qI6koo2yPBsWSGvee7BTrEN6XRo70jA1bl95LVYSPp97idfoSktcnC6Ww11WOO6lVgs8SlKVzQ1x
TdIsPX6Qm8wIPZBNgflTqZEuqQw6vk14026XNpaqjRy+2sIPD4s+FboVnCvAYIpDy79tcLHAOZs4
HxUlGLRXS5uFkOkKn4nhfmmd6sIB0tj6TmzPyksNX61YW3jK/H2DlMVu8LRKgzYCzNtfY4BAmqtT
dwHccAewKgZltMqjEQz3Tj/peMPrAuiXpqOfKE/JkqU6QJ/Bc64AY9w5sF3taJh4IovexaaknazK
IrdeUmsYD7JxADOmslkLJkqe4uRPdLr10uo5/KFcvT1SqZV239MR7pNUCEclkHCI5rnssvSp5/mW
lLRAuGfg4L11kPTFbQdAnHjrgJSpgzpr2uNoRPaL6sCqARLtcusnIoHDZqWPWn7nIGzjJnGBor3p
OyCCfyj4oLxk4VFSn/QBLx80ROKk7Kp0oynXwLkjKipB0LACeYb0PrQMTJ0aPkDvxthtOuyjzH2z
yg/gJuUkj9NoRg9JZfrgztOBHwhK7wdKOq13t3VmdmvKDkqvTav80MR5sdLcOJ71RgzvKWraK7UU
tnzcpRlOSoMauyBj2h5bF8dHVYAjBM6D9kJyYWP7dlBRj1Dy1X4JXVFimiXCZXzr9YOcamtBDuom
DQf21CJVWJpFiGOIrQ+Nzb1TgaMLUJG3Jk6B7Ijvp8JJdkNkBq9srE7FGOnf1V8de+RjCUwCfcKe
cRl4kR/zb0N/IIWiBPNokCX2XelOKzO0fM8INeOTPvkgwTJccH9bDf/UJtZblvgtcKDAAYWXwi1H
KVNpHoOBbADxPImwKsR2lapPFf4f9am5pfV/1V1M+dA3ZetgXAM+uTxMY9sdHZF2R7oaVHaRUUFd
8FsVkn3QW1T+1ZTB+J1vjtEBNBrJuMIyIjjnchfqUWUducjSuwKR4OX3pM/T+7YGzUkNz5Z1HPol
ZbGhXj/AQbh6cMA7SCLKhXYAYhWW5dhccViE768yv+gq4TZQR+J+xCFBa/TNRhMRVvXJU9yBcpDe
2SW8W0+m4Xyl5QGJJj8RXoxThs28LIgESFb7hFmHeQlg9P+qP+sGshJeZPZ8A07ffCsVe3q5zYC2
4CtqOkoMzcmOYdJ4PB56G/uHKAChyKSoDdP8aKRAS6UslXCBz9vtewnJbG5C+6YiAOa0I047QcuZ
7HPc3IsBWMOjIZPMq9Nu/OoaKVxAy3/KKyUH6vhHfQ4oS5CXhY5XmBoCHIyq+orlz4M+jQPO5et1
bRVxuBJmAQc0u/zmCKz1J0D0PbdVJBA3n9U4bMtd4LUXJtCXQgc0EjzYhb3FrxJuHYgjjY0Na5Jk
g9PF7lEfQFyAj2B9T9k6qOwHbu54nMDDD0yL1m4o0w7AY9hQLNuxe9RMuF4b2AEC3hxkbeG09zWo
Vqk6aXSuBV4YHQHFcyscO6VZ15YgkEOF3o6Lc8m1ewC7f681uMSYRRXhs1p2z1GECBnG8GwDnFv7
jLPM4hGbFWt4OHTPfekqUKkE352CtasiddufdvK11xz52xH86xgb7CWSvoVAm1Je8rEOwUEGsvoW
TicPcMYsAfwfym92FO5bE6E7vmtXWxbVwwZr9fKQTgZ/NZL86gqpPfgWl09dHgKjr+CvE8PbLE4d
sSYtbNrfViri8mqXYnqAy5/1WD2NweisLJCh7cf5z5S0zv8R9mXdleJKs7+ItZiH1z3P22O5yi9a
XUNLzGISiF9/g8RduOuc890XLZRKCWxjQJmRESuJUoiDj39vsaZx6gfTPxagHs3jMgeb2OaRBv6w
WVGS7e0iVX/TaOrmJXSWy0x3QA9xPfzkaQax+gr4WOMZmaofg7bSO4ID7dWAkKqLrYuxIRtX7d4I
auNMvZRV6Z0aCP7JqcwIt89kW0ZbAECMEsIblmGvoJY4QkW0jy5dm7JL4xuWWoHKMbp4U1MDz7w1
NdBw5AMmGWj81JWBewifHTlEds5lp+MDSIhwR8AE+KJVrbxAAzs29eloaRZbDgLxcPTSq+gVxPV4
81AXhXFDnYH50oo2WTdBHh7B6G2+QIEZYTGjibY0Wrihf/RHSErRVGiJRjfUqD7QIJmQtBBunbwY
alo66r8ErBI3GvLtACoifpEeyd1OU7VLqhgBrekyLEOPp9BCMotGOYqA77JA0HO6DPIADGcFcmX+
3Iihuxku9hwxKnNybQSHxh3FU9YZ4qnE/1Aq8/hOJsgY2VcxAKTpDdhCFNYY7AcvRAlkKot07eQe
dL1Mm++RHsJ436TA6eKLmCZDMrd64Ig/0cKzKTX9o4yc6pNNAO20dfDdtp0XHfIxW4HzuYTo+rSo
W75agOE/0ALOqMVl0M4r9arpsqWhLUQTTbGZ57scsRYzEOXhY37tHLRqIRY2eRvKg1qd3e+pR1eG
V406OAHkXRBKz/C3AShk0xiJ2s0L8DJ4a8bEg/ocfkHQCJFX/MEvahWLtn8w3FQ/sNEbHlSJfdBY
x+E+8iDvvUKgmu1jz4c6RTyIZvuLkz+NpRy/evINlYRvnzZbZKxeSN48z111NM0AcVCmnNeBqY9u
NQEOqBuVwPKS+PnSpbkCqKVjy53/mFsiJHHP8GDeVmBZvg4DYssrOiws/ONolzc73ZcwesWUcZwa
yHoj8wrAnit0v2YSkpxrv3rO7b5+muX9WNhu3BRqWNQtm869lgV7pB5J/Bm6+9vNY3ZGQEQ9O8As
HWgx8shyXz37+okWJPfScT4WpLG08qY/XlWutIeNRqTHe4PNHvYoKkxO+DO+Ivo5JFvNDcSbEVWf
fcgxRwTy7vZCbfoogPI7qomSbVdP4nRh1O4/LQZE8APuOrCe0mK+/9hJ27wtq9ReVOMh0e1nh4AZ
3kGCwmw19+Mmxz94POj1fHEIYo53pX1rDW1Pd7usQ0dsCEFIktUmyIimH4WMqd0e0i7JLnTVZPIs
J0DpV2Ov6yCqN27JEH7pcnUJp0aGIaQlpqP/ZgvH9hCptDsuvsCEfp5F88nW80jum6T79j99c5R3
rlVqJBsDW7GrCC3s5hKz3wuzdkagjBx7XAldl3uoiaCcYXLSgGddhZjcyalCpZ1h6fZMtnieMg3H
QEngawCL6zxl87yPFWUJ2E7CNx/dyXu+gOlI5ygIMSKH7eZT0VlocR8Z0r0b+L+o92mUDgfZHBQQ
/SfqLeckZ9Tj4zMcKulrOtF8YvKR2FhdJj6r2fbpOqYf1HfkiDoVq0UGZ/qVSBRuohbQA+aHV+m3
j3Umz+WEIIm9lMKGyuHvn3u5YBk6+ZaHDfRZaal52SYwK/x/HejSA9l858qr9nWR9JcKyQkUfJme
unRTo+LR3eNufxmnv7tRIc+Gm27yIXfyoaE+QTa7BQn9bplMo0uX/Mjm48128FRwnudXeLFB4R0J
xumRUpX9cJ2Ppi4qp5CCg7rq9o+B+SkTjHgwzsOTNz1vlsn0DPL+7bKMLgt+OsnvVWjup5MwwJm3
n4zLOk0FVR8eY/iP0wsdI2yKENIGHNsd+CuG9lQ1oZ2t6JCarPGR0p2axfbJkYapv/j0MUfR2Sen
ZeayWhY6xYZb/fjpXLREFyTHIA31WuZNBR2dNjxHfarr+fBTX+YGiurnMReoZgfUcEcaZ6kTnulI
BwPYhT/NX4YcJAk3SDGW63lYpI0hNsu4mf8EMENfsGFWlwh5Bwt8j2BShs7Pqq88tJ7RDYAXgC8l
Dtrg2k3R5Hkcwm7zHLLRqDPNXvxobtQBFz+vNc/797loip+WAJpZboGIMy+fTOvUKwNblKljp7I+
FW2bI0w8jfVN+STCTm3MsSsgZmgVAJhjwIfiZ1UkyZV6yHmjttAdjuRPpsSOjZ1QXfRxkmkh26z1
SiEfgEA41qDG4VuBX8N8di/R6amOXPxmfp+dp029ifTQIOz1zxXVTXKrqrSez960pXFtDAj1DAPP
1gaAczvWl1A6/T0BAvJqSpKM85np5xh/YC/A56uwjIwdXTaFNqcLpYlQIi42FXeGnUR80y0s+dCB
BW83WAwalrkPoZxkQC1TIftLMxTyLSWOAuY9G35RPUkhzmSOoZ2MIAlSB05oyjdaAyzwxo5G3f9c
I3SLDrdGkX9R9krWdfUjjDtvzWM23kDVH511MRbb0Wrrb1ka7KxaOz+KWndAmvrlU1qboGfG5+1e
lzXA0W3/HvbC/eGk/VM+DvUXYxDmTtuKHRMwMzzqDPxQ5NEZACl6afiOlJCJktyBXXSV9VeIwOMB
mfITE1G2KppIIv5leS95FxvrAZnkSczUf+maWO86FQFKXXb+C74p2LFM/QThusm5DVAagvTi8ATF
7RbRxzi4aIlat1BDp8KPjDsdWSjB2TjQIN0UJg9zkD7IU4xs12Vxgay2e+SV+xfY2hlqJKcFotoq
8ZX9w3O1PqI0kT3nhf9qZWr8KyxKYPNHHd9tXse3rpPNmgZ6UOf3QL+AnfuOZNNUI5ui8BxfxOGK
jIlvOHc6qkyp1mWeprvCzG0oLIn8wXL66LS4OCiVvqnph6SlaBrqGPSB53j6fUwzbbWxmjKcT7pM
bjL3F6TcsqMR2n+X2WCchddCjKaT35hhcWjESusxbKNtOPXIBLYRk5vFC3UMV55F3ZUP1PMjaHKY
fIocTe5Oi4w3vjDto1FJ/tqCKGlrtWG8N4AReBUALe+hWQ6KpmnUairvCAk3FOdMo14oA5SaC7DD
T6NmhQSBX1hIm2MwccL6xeh2YImK+zU2+7vOsKAONJ0UtBXvKC0IsXXFvDLyAtS5YSINDjkK84QV
DU8IRIuLSDP1KMrKucWhAWCK1z1SUzWjdVU1A1IMpmTyYsVgXfwyvWHvEYJFK+ltiFL6L+RB6zDu
A1Yc2d/Jn0xgQsK2MkwybH3/WagD08cxAEZgttFA7GPvgyKIYEXTyNY1vdpXQsh1WTs4o2VCZRSV
P8iYaCfeoSoUj/yxx5WxKN75yi0+/QC6CrptV1UAY3cyQFjVw5epnwPEQCegK8RHerXJa9fYzj+S
BCJzXeWNtZsvtgW6KEbmf23zMj4PYNGfG1WA92RF/bb5O7NiA2wCTPtrMoGFke1iJLdX9qQxrMwK
oi1Qbb84UxxVoSJ+VVbMnLtd0P7TnWKw5Eyjf8w1p6U+OVNI9v+cuzj/z7lyuqrlRJ/O+/siIbVQ
7VXm8I3rJQNoYgHK6qwIYboC9Le9GUFuKcJbfWV5nnPl7cTQNHXDrkweehYoaEbEqOdVUfxgIcsN
wgkMtOpnLZh3ow6Z4zwfdkmPpBDZlgE70Ld8cLrzsoRAOurogPFyPsviixJ+uUrKaDgsi9SjwS/Q
HDmTyWNdEwKrWOCLpsAjZfEz+0Hdy2EP4bDkoWQpfoayc9ptlQWo+gLGZrbRVYR1vkOSJ70u0xsI
AoOFIgJ6YFpgGeBW+h76oXFcfnpWBu2pKLMvi4n8Ed8KV5Wrqz0N0KkibpnXoFUb8lgm2C42sUUn
UJoznW/+pVf6q+YFuy3Tgzzqdq2L4Kdh1uW6Ran3FnLiptyY3GLdSmUMOaXU9pEfnayyMp3LfBgx
BontDmghs4JtCPxgx2PoD6tkeHfLJkEimK1okGYV01Q6+sOGivJmxyFkPTt3nDkAfmJNcp6vg/rL
xVCXHJUpcJnUb1EVv83rJN9kbeY9h72yNrz2/F1vDd6zjeThpUgkJBA995k8hpzv/JyHZ1+q7OaP
jmmuau1lN626s3CC6lSLDAPTqLa4beLZk/6EiDsIA2jG1JALNU4pgStlabmz0sbCUtNkcmy1ZmsB
BN1m8Z4XHCvgsAJAm9cjzZlnAjGR7TPEduc1aBJdBa3WQJsLxS79M5nmFaerpqMxDYdz3+nt4r9M
Z1EHsEwmbpkT8ufBUH9Da1SftVOKZ4859snFjnZFXWoUPHJ71GeBuOSz4zIFPCrwpMhiRu7GjxUK
qkoHYU3UtKFqF7Q5G5AI4JFpDqiYLps23phFaG6yfEAarIP+rWNjb0fdcAjaGzW4ddpbYfj7gWXl
mQatKOtudDQAl3kpECch13lhGmhavL/xxf4XTafRZV0odpfbOmDD2gtDG8qdsfNsK4nPpB6sg1mc
yDUz/HyHLzwTOHOPt3fR+EAzBR3Uo6YuOfoCFHCeAuFaXNf+PDBP8SD9GfRmcVKmgQCNVWfWLkWs
eo3cAPqQXCwewj7YRRqgqNmnMpk5+yR2U+1y1K+uUTvIr8hLimvQge4YoPbU3aaBYa7IqAGE6OdD
8lQySi6R+4493DvAn/a5Gur2qQG7wm1AzaOFSNQTNZ3Myl0IbofNYvu/JikQrzwY5RulYFiDoAeX
+M06U1oGMVjz4iodlhsaHpQu94OtPoaB+NfnpBOrNg/VPTby/u61eKNZNk8PZKOmnkb7tvvaFraN
ulj0/BZPVJqA7ckZ37rdObEyFPML+xSEMQIJyPCCBAhHS0O2COjrbTd2UJL5L37VNK3ys+fOlPZ+
mUpHVYxXOmt8uV4GELK0mnkpMhZuYh3Tot0lAIdd6qjwDkHU36jXZ4Z/0VNDXToiG3XD0f6RC1Hs
/5tvEpXBPCsD8YRrpivGBwkFH2RuPFGoewrWaepRYzd1AVIJwABbZvVPZGtC47kU+DagHotwGUbm
zGNkUhV0dIccmAGapKPcBHo9EaD8HhDCliEvz3iT4hAVwICiBM6RbNT4+BwK120VBKCJtPCVHyTB
WU5NPvj+WeQIO8qmFusuaz9syuYN9uq/fciRhhFk12ITWepXDHL4HQ0say0zFptZjViLHGk4sI8g
O38ToukQDkI4ZW6mgMynboWimB6vT3eK7fpTswySrf7HgwZn07IaHcHDVS0/LTP/PNU/a5D9j1M1
ABBsikEo23tL3foofLfDNQl1yj3mg7t56qd02HtZsPZssJ6JqZZ8Hvp0OE+guTTrU7P4z0vNQ4v1
09RPp53XThIwdIYRtklTwRM+L0yUhk6H1NiN3PRtWZ+4nAbyaWA+pOHESLGl8OOj8lDCYvFw9d/9
5mWR7jP3vj280jLLSehodunbIVtZpYUMY8VueLwcDAeCbBHEpm5kosaNOd+AHpVvFxsdWZBOOUre
PmdeAhF3wBkO8VTWSM1S5eggOLbuOsBcF9viF9vxCcwx5oNUIOPprbEGUwmXb4EN7pUCEcaQefLR
V+GdzLwp9Mk1UPNgMWQroYWF3UaXi3sMgS177MNHasQg45MjNPAPv232mOa7vpeIWBVh+AidkPCx
Tdpm3Tad3uObRSdrKKu/GoYMz02RoVtU+96ty9m3Np0IWHHUf5GrU47NIUmgjylkh8+mKivWYQQi
vE2FjPIFMdvkwLjzTL3ALtyLQCozP411Ua25HMyNZQCZucJ/rHuhcfLM09DfVQjrorSh57fx303r
7kKZKXAsh1W/l1IWK6NQ1i6wXjvHS1bYtjaX0RIQ7oWY4qbsTQbCptJ6aSUD6Z6LZxhPLevFzhrn
3A4MjJzTaK+S9HHMx11hlPylDXfgOsCctNzYnRE9kk8BROnH+tOUUnXFBnW+QCWT77R+LcHc065k
lYGa3q+3XR+CWwP5aHU1ytg6CdYjZIO3wgrSE5D00yFS6Cnq51eM2sDW8SWaGu637bnsofzsji24
RtLs12jiU6vOfrqlgbxz4oaPqNlMDqpIQeCYK/MBqveQRNOO+h5AA57mdImKV4k7+i+lZTQ7z3D5
OekDcVMo4ALAPOHfMisHET3Wz7LhoTUN440FbrRJOAPCbUzss9eiiN3OpfcK8abvtj9mv/ze2PgF
dDfcjsWIf7kqv9codT6wQQB+2Vrukz81Rev+7QcdAls9EKqoHxovo4xeqUeN1U4coq1GwcvkARK1
5LEBIz/NpnUE7oetayAASDZyC5JyNwxOfy+y+rtTyW/uMAYPHVQVdm2OPbc/dWtZBtB2zP2T0cRf
qUdNkLv9gwuo/m8nMueZ8xynVX3+NLkOO1RVCH+3+I6JeS1Vf2Esy9cBr0AHNH2ZRUWASq7IFf/D
WOm+3qEYBt9wkzsdkTcNkK30MixRQS+3D+LnslXjGSKS+cvogHU2BBR660Rm/oIYX3JpKpmsaJRs
QLyB18J5pk6b8Rp3YNWcqetBxmU3tKGap+tm6E4WIrWSdc4eacf6yRjQIAK+6krwjJGpztMOiEAk
mwAmqZ/INkrsrHM1hjuyMTetn2KUJDpWn97Jw29CBWbr4Tv1qKmmtz7ehMk8iUPn9mZX1a4FTKwH
wrTLrw6ITq42iMWuPgj9TxzcZWT65DIfyrFNNizTxtqapgBKkm1lpYN1myOF2ldIP4IdQz/GVjI+
xg4kCBNdqd1iC/qar/24EwBowK9NXf3oOWmxskIf0SxXHgXgime7RjVw2XhIUukYDJhTQ0escOtb
wvHFno7gMcG93gLePw3jtypWSehF+77JtkWpgzM5x6xpbnTk8uzkAPZzoh5P3R7ijK0RoBQ0fzcM
AyDwxjBR7F/Zqwzl0D8bBKa5MVXRgDM3i4bh2TUQUfZLUZ9AKmff4qAqN9JKzbchdB59oAR3EH9A
ANswvfBStUl0KaeGjmIPfK+uhSza7ENGaua+RgriXEJn/c95QTSqVV17SMHxO5L74pZa9a8qB5Kf
etFkoiMGyo+bz4d6UwIAuZlHCyM3V+TTCrs4xF72PSIb/swFWHZVpK8N30J4FEiJLCmfkMFJN6UM
qgPg4elr1irsQmpH4gd3klc/KRG6EBDXpdEh69mxHctiTaOyTfUFsLVsRd107NQdwLg79QZmOE9x
iRyvbYs1tJD6vYYc+MmcGhQmOKeqj3IDKR8cBtAdj63YxK6hB74qxkcCj5O9bpxrCNLu89LI0fzo
RhpEDatlhI5oWKHe7dTZ78sYmUvO/5nwZ9/ES3rrG8N4Lc1RPnr1d7O1EL7OS/lYTZYYkUYgdvPZ
RHYAnAF8Br4T7InykUwFSw+5iu0r9ciuC7yQQC90IROtbrbBXdbtK8L//d4xshy/Hma/4GNVn1mq
MrE2u/LdHpLoRP40M4jU3xo4wJP2Q0wQEkRwZuSYR+RI0E9b3LWN6vhOR847wrGI92YKNHYGSJ4t
kQUbG6x8SOc07sb2AWvxzMragMq2ftKp0oBqmcNTpxTi4ODFeRqk3QD2VzEUF4F0MK/j7BnIsHzj
R0H9HPcoafB0pZ8jVLJscqnEU4RtFcDbuMVQ2/c1sp1qivbVUEgR0dcwW9s5774GQ2ycKg9PFDIn
ArrXYxpJkA2a2atR8B34vMKv2nfrg9NLZ0uLuRX/4QfO+MANt35sxfj2sShE2XIDxA3kFbv2gQ9D
9SIN5J2WS7EHXW3wpdX8vhRwL7VfXVV/XArNLloHEcsA5bCrIEP1DlgbED+WPT4O2hAvoAqQsAD6
so38Kb0q+JEOVbz2UK7+kIC09VR1rN6Vlu98QcnoY9Y2/o86Lf4y+pS9VEGJnLYK06MuEvGkLVQB
kYcPYoEEePB3r2oj8KPw/sKByrqag5khPcn4d8f9SZ4cXyhrERRybUBVbkqgxc8+civbEmWAwGgi
QkM2Wa7aAa91siwONDZMkR4kVznumtmhFfrzChWKylpmDka+TaEvvAbqrr5Qg3wQWA8MuaWeCjOF
PYQEhCT3dYddw3RIQ3kn1N62dygRArtd1CdHmcTiKx42F6sr9BOqZvtHSJNtQYFcPzp2ikiUCwbJ
vAvAvWj3/BlBeHHHZuPgtR6Y6QuncNdlBykEch77Vt+d7q84RakyKBurUjxWUxMYIX9kvbm3Aldf
A3P8MAEG/su0ZH4iB7KbjpmjoAKxKLLR9NCWfEvN7DethkxKvW9N+bPGXwMybOwRFLHs0e2AtLfC
gR+QQ2ePNCAVuyXSYRcyAa0BVRX/bZnDxwz5LKsv7lbN7g6P+Y2jFvSZ4wG6F2MuN17QNM9sIiGN
rzSE78P2OQIhHYKxYwUcItwTH+A1L/EfaZCmIHqCUMI4mCs8xu/gCU32EYuGI97z8aPHa8gF1CBs
1Nk7KDDa77lZhmsHiaKbBUDeeaxNc9ug2OuNF/yKkiXjuxU1oIUtre1UBHGJoJV84WMaXzwsPezI
SH2UXILkNGn/wguihCrU5ENNhmDrIXcRA01zk69tXec/EM/fxGM8fgtyDrXoxs7OSKqk0ISDh87H
5CuK34Z7PdTec9sAvmG4SD+5nuOhIBJgvHJENItLw312uZM/YLexp0GakA4TKwdCnutQ52rlcSS5
Wm1+qxQq4Jws7I8ditu+KmtPZpF5GqV3+Mb1+s76lvjY2riV/4z0LAd7G0qGS8Wtbz5PQZCKYupb
A325p3+v2kVjf0Q6JphWnSpsdqAFDtd1icJuNrrs7IcZO1N3sSHvV6CY8UIWAf5K8IP+dpv7YMfF
o0FKfUB8bIfQEntwJ/wuPkitldPl9ongvIUEVWiBLO+WRksTVEIaRXYrGq2BSgIkme0J60um36sR
4JdWg/KwdWoVqKorKE4C6oJvWNx+/GbafvuG6ha/jp03D5h6IGACNXd5jXuADQir14Fy3pZJQ+X2
16YBXHjLzOqtrZEmQ3zSe1YeUEZxxL6XU49MnSePo5DmnXqVyP3N4l8CO3k28UkHJM6wq0fPuU2V
BDeeoAk0SIY4OMnI7gDadKMjauxR+gg7Y1ZSSBQGh9py1yGIJg/eKMtjDVmvTdLF+qsaW71yLI9d
M3zGvuY8B8NxpPFCEB9uQOkgT9uFKlmDcN7fh+YX31bZGejqFLVR9UeDgvL0QjZQOA/4Rf4ezuI3
mkAeQ2AhSwY9gRP2Z8rM2rlxQ+ClnUJUePgNHzbwqkJgHWjwI9m0sCu8sT9N4gCaA7C+lrxPL9R0
BtgP+Hg2w0SDLN610YKZEZdDw8VvR1EcwHOHcL4M6rXrgYq9Yybw1CwIrc3YIvfNlZk+MDChPNAR
3v0qDZK7VMaHpdAM2CcUIK//cNWN2hsR4qVkpwlOBThdPGZgdZ2WLYtkwH6oN9dGH4RXVg/hFRDU
DWr0gUyfTIYEGHJFA8DBOJvRlfj7GSWMdYlAuiPuSNhHV3D04JY0Zk9yX1akbtfjUZAgKQv86T+n
WvyA18nOMoecOXB4bvRducp+DcxJSskqf1RmaL9G//RQrQ98QoJKWdx3RqO7cE2H2kOJ6u5PazZ5
pVG0BqXTk0Bq4CLAm/5FWPJpNNP0IRyG9ovP3HUHUonnQZXJax++lo0DXSqW1IBx45nZNChWjB0w
TIRWBkFRK0PVYG4FeN+iuhzMhgppwKEPbPCniM0UqnmYbchwgEyR+UjTIWhXbA1wQIwjHuG0Djn2
TRhvykJNORr2PQbAZVdOtwc1I90/dMjoJsqA4puHolL8UCEYzsgUDl10bnxEvyQ/Gh4g9lS34teN
WhV84Efq0oATleDe/m3jcdgDUNq6/nvbBu8QnTbuSfe3nBigvEY2j/9Y5lJqjynjLrq/qQB7dpos
mEHV2ImJhDEIi1fgYRq++irbdkB/vAJRz66CgWac7AhHRxtngPSKFI7+Wqh027AyAVQHshvpyJs7
NdzrIIE4SR/9NrVT7CCIESf9bSdTPdkj2E2FauIImVZA00u+AcODfW6L0T670IfYtGMAkQhD2udm
aiDflNS7RAZq6/oAtzABms0YgLwj6EO/U8/I+CQaC3oe3uFKyIZsdv0ALg5zx5jTrMNpVh/y7giI
AlT2atdfdzzqz0kc6y+9QIhyiKtvIDRKD4wVCcTtTfkNmjMPbZtFTwNX9a2IUOdFdpVGPj5hx/7c
52qeHgdBeLCZkW2DYQT5TR203/KmK4CR1/XFrsL6QkfUzC6gRcJPW8udoVBYXUdjdJDgWwFLTodi
kiLyfth5iWihPX6DYhT+KVVdXKDFkd5KngqwFzftd6d9Ik+zjPN1D2zSg5VAw6hhIt81OU/e/L4E
+B9rJXb7A3hCjXoCnE2zOjrU09kAEUMmePrsNnE27qTmNx9qFVvd9y8pKw5JncTPppV+8TkHh3nl
iGdVSPMIDTVnRYNkk0aO2vzGmz36YfjwoMHfHssaSSXKTab8N9uqjY1C+OObVds/Tb9yH4w8bR6G
EsQdZEesGxU0rhkeeZ8l3+QLWZ3cHY+yGoxNmqWfJmcmZH9Lv00ey3w4QnbE//Wvg9KuArKMUWNu
8hy/qMix873roCiMbmK6T+lIe1G+T2J8QiwDdCvTjGUAFUzfJBDNjy64uH2Ps1++q771OgBfgcBW
sq6Zi42tGk9DH4l9YWKfWFS5vxJ44v3wMUkOPfvlyPab45fGF6CkGO4MTAqmSeM0idnaeRpZ669i
s6x//OeZwulMNMnJonAfgoQEymHcC4CU4tU5xGbuTEfc6lDPtPTJ2FpDtHOUfPnD/sdc6hqdrM5C
oZmXWvoSn8rYoCJlH1bSvflTkwUMnyIy2xvAcZz/sCOugJRrjaQuuS0T2jBLQRZYlKvSHqwNi1x8
UkzbqlZ4AQiEaCdF26cgcawNRHc/xtPIyI8cAlkDOIw30O0NdgRbGL1EXjIgGQjXQKbe4IcmNsEY
OyEf/vDXIwrBEsfWW57hceZ7zRMom9onH3DHrRCs2JKNmpzpx1LI6EK9MRXldZpE/mTCX/Xm+tED
9soHpoH6onpMiZ5jevF2/v7rvNrHDtJp5Js0oW6C0FB+yEzED41COw8IQDkPVQ7+b6gbAl+/2MJC
7LNJSI9s1IgEb9HWGY5x7iD2TbZpubJXH8ulTVOvcxNFIJSqNkIoBc0Fh0haROfEvZIdby9ks0H9
81G2OHbV02hU5jYygLdTVVHfM6nbLeqBEBFD4n6D6o72tXJAwGU3afBVe9hk2DZEGbRKb50phr8D
xKrLyrVR1G0cKgBvxcpO9F5bmfXOAtSx4QX7PfShm4fSvneQ6pfbTMflGWUW0JZxfQffadz77kfR
ycSzFjBV6IJVdmAcAG+0wPHn/iCHTLnfW3uCr0J47JC0XXCciKehJZYwVBOIaB8Ba33Ns2LYIS8U
3GPtVVurl+KJDW2JigvwRAReVa9VWwdfzN7Vqw6hv4mdwII6xfMAMqlHZFDWgFvUz6DFq5+tMmvX
fZ2qA9lGT1aXok6+U48m4Zv1fYzK/kKmoQGXfBxF+zaJiyM3227D/Kp6Awv3uAHNjXGgrq6N73Wo
6ztC7+Kt/YV60upNI+WsAjmA0ah//QR9yCdoBPVnpITJ+QFful/IRINkr20fOAk6TAwR7gsVvVHP
SbMvMi3uZRGCiy3LjBOisQycn+gutqVLo+RnBsPJz3OjPcYpOATMoC5v+MfL1y20CbfUhcR2eRNa
lDfqOlpB/yO0Lxww1GCVZaa7lSz113Mff/sIEXvnvU07xL3HMZq4oiOoFQ3iWqCijhwWe2+0k1Cy
9NfiaPDM8oxVUQd/O4NpnmnnlZcQM3fr4CUDd+MD06CjmDZkCvm+gyFauWVV5Ly5E7g59qJPk+zC
xpObq/hsRQGiR1K/syHTIBOK+mPJSvfLv+2VZ/bHsEq8xd5BGW4b0XMZ2T2OUirkVxw3kSdkVZ7o
FUMmOjKbRp56Nv5pB78/mCuD4am1LYk0ThaeA9tJn/jonNMJw824lZ+lg+JS6kIrMN5FwgM41m/K
tyrzQFkjc/NSTwhv2ecQ5mEMbEdYA2naeQ0lrBxIUCFBQeoWb174QhtA0H6MJ1TExhva94VBkK1V
EYAlDYnSyStDydmqVdZ7M9b1i+TqLyas7Af0uL9avfBeTHzk7LtyzA4jahuRIGr+auM0//87gMH+
qxQ5P6CUNMIHqIEAxo4rAJ4h9sHe8gqJqsLwfrqxeohay34Dl2ex7aJGX0Bb42B7BVfHKtlb17dH
twfBv0D56SYu6+HKp2YoxEfz0UVYIsv6ZoP8QaJXZCRvcuwFZHZoBUFV7DRSdu7PanAT1HoPPLb2
FZIwj6OC1mCWa4QBaz/3rniDgxHTGf9yBuSI8E1vXga3My90BHAYnrZ0iHta/D+6zmu5cV1Zw0/E
KuZwqxwsWbacb1iesBjAnMmnPx+hWePZs/e5QRENkLIVSKD7D4fEZRk3T5Eh2fzVlefKuVADNnLG
1+WaKNL+uHobDrvAt98gtZfuEUBt+gnj8n5yMuuqjUF5jb0lHtTWVUb80MDcDanavewitQE8FDr7
smaBfsVZqLwG0QrVUg8twdZv9viCVYuu6PKzYzXa0ZiQhp97MuQr4tcRsm8aylLGykS66D7U+5ra
qLJRRzytZEg2oLlQMSQZjlBI1Pjj0pglQnSg58fO+ChIkx1k5yuszmMyJhsW10t7dPvHqEKDOgzy
jyHG42DydW3nWp33VluPqTNkHyI08q2I/HKbz11MRf0SU8FcCaZdZqtiM6lx9hGalCyAhi19skRL
x8unxxxf+H0VCXshu7fGggKlJFBbrXlKOqbNfRDEGznoZzOF0a/U2FoK0/426rFzKmsHlxglNJa5
pM3I4O2waZ95XyEVzPOoDjkneQTJwTnNRkO30+SA2dpAt+0ev5CY91G6aRWTzVGWHeImxcgTWge4
9zk0H31Na9M8bW6nhS0o+VwZmtXXxF4OS/Our3PkMKV6RDMC813GkTvhEWKXbyD0hjWljwSTKgox
i4JtIzIgy1rJ3PtbiI3RrKgXxjjeFsUlRLIKpyUsn7y+MuFQReDdycjimYNIVIaq33x8iwSNdp7S
yuJrocVIZgSTU65zaJxLWahW9X4ETmp3v4K3Yrese3c6RYNCwdX+q64tB+Ql5IC8xK3gbWuC/GXV
v7IPnFa2T6LQyfP2NaZOI7OhgeaiZm30w0Z2K9HsJpPMhAYf9y4fVP2WDU3MmgyEU2X3qtJlD2kV
fJfz0Tz6ddnIJW1o4nhqjU3/Amt+MYJjuYPAVN2x5KjuMgScF3OODVLuvwNyVDYyJud9xVLFX491
D3F+UM+t7k5PbccDLaQGsG/YvD0NRiZQkzC19byXeyKtnB4iv/EXclQVdXM/Nfbpdup8vms+6pna
XWUkZJ02RH13Guww24Stgo+u2T3PadaH1qiri985P+radN4cKqdrlPLb3TRXp5rJWrNFz5410DCn
Ww1rjlexRhogc9yDaYnpTX1Tg1F/cCMkNbW4ftB63kN7rMTeKU3UCnqXKsrffVH36Q4S7OxcGH3T
kNLtmrJ7jyt0lFrhpXugJd2TWllPYeuE31QWjQu1VvNLqOn1nalS6lKQeP82Gr/ORIqNNAA6V1VW
3YnWy3eD2/866uYjS+neVL+D+TOLZLO0T3eB2V6S2mko7xCSzVc3+z0gYwHXWKUg55dfk3vXNjAJ
NCIceZvJXhQpUEdqHbhrO/341A/Cv7dD72AZE/JqFihzj8Lso2Ibw5OnQAdxzSK9KysxPo2aPq6g
uTdbNIMRVNdSuF/zA6kQ/TkFy3F3ezOFMpw7z+nvwMnz3s6jI+yMNTvYZiEzxajrobFABjtbIkPm
rf9KH5dukyL9KJAFbS0HDUpchhGSPuo9eL7BGK9NHxX3iquIRVV4w5vi19oaK8x8J7uTUvPvxNMV
eTD3ALNkH/d2uETWrP2WIFGNMLX/0/W9JyfMrFfPUkF2ZlZ91sMgPgRg+LeZS23QH7Cg92EMfRsa
dOHNqrwO4AwWmq9TcEWQelfPGUpu/2LlzF2ZsJSj49Dpu4qa6fNXtzPD7gFXuHiRV+TlzPxRQrvz
DLW+shdiHeP6yb3y16BEhqORBwfW9OGgy4Lh3HTT3pjg30ko+P939tel5dly7i1W7ePiBbJ9+MMa
+VuoPtdPdRG7mww7g0NoGdW9MQlrOSGy/jkoPrLGnX2bCyS/OMa8HyR4wmtY9du0aEFoz71uSFXA
tlDwfE3nxqCAT0NzfFiJ0W2WDkjeniyDoFUmI8AJuBUoFPRkPVHrOcmYbIZkX1VCu1OV3lj2fhN+
c2AqhiUflO8kiMC5rKqz2ApfRqpkmeaG35LIQzwitlDAnZTx9J9nxhbCn1ZiaZAfk0ULSfotRTBg
G3qQC7kpWR93Br4yH7jv+RsV0yu+2yEFKrdYyHikUMUH7R3v3Sz1XiZT8ANOVrGKS5xW5M1TaywN
z3PR4hbuU55P+zie+ktQDu6Tlop0kShueScHS48iiN661k52FTLpm0p3+YANLbsi07dgs+BvVf7h
VdMb4cukjvaGZKwBBY8uQqbWOmkmzHzmbj1U7mpoQmd7m9y6IbQpfd/qIll5wIVOYY2VGMLf6rAg
R0LfAWoX1mG/QU3U6JhtDnez4yB3X+dTq48NZjAfdZ8Em8TUsNVmI/HkJvFLZoLz9LSTb9riHFj/
Nh5mgSulQP1LDoQJJKXcoPZCPevkxDgZAd6H+aVr2Up25QCPZ7y+5tFMbdVl3SXfgR8aC6PR3Qc7
jLyHfhiBEUFWXI9oHcTLqQcuFCexv7v19aTCd0s1TnK2hjD/pYR6Li8gG9cQd36BSLoNdaT32nsb
NKy/RYTuUlp6fgAU4Z6lZvLtSCswwptyB7URBlDvm/aV3l06qvQlHCQxHoEDFr8O1ba3V46qoV89
j3i+EStLeXibr/aoWUWdPdgWqGsn21hh7yyrCQBQhy/BkwtuatfZJX5gM6Kt7ZCKTHTEyLvIAZ/T
VfzpenkvB0tP/2lZc2rNBVRkaFp87zhWh/sPeqG7EhYMxTOCqIn3JjvdTr0j9XebiBewUFap3rD5
bVFzKAJxbxidt46xBVuoemGyLXA6pE/L7DEnI3lXzk1W5TFmr/OhOapPhaeD4WAHHDeDfZ+4XkGC
ACcRW/fNo4zJxiVPfUzD6KAXrn2fwWBOI++txG8bxFj6PfJnkwdczy9+akRH0zeHdT4E7fvvGRVu
i4tsnqFRTD1y9WGuCf8xQ15DrfzsglEnWmdpjg21g/lWkI8fZRQei6ZNnwHgDYeveKxFf8RFqzkr
zNbGj/8Rh/F7p+lVdA89pj4mVoUTp5KLq2wmCDiGsHBhmkMOOzLI+bitObDGrmZm61Aq1KNiv0Fr
9v9pFPcSNIbyofPEXGSxoz7HvQBYkPreZYyscVOVI4apBfv5Ic5K9Jem8JT6abvR8Si7CGMuomN6
jlVS/D4pZg/IgTWg4eKdInKK62j3vqt9P+3yWpvWNcKfsCUpicWQpqm40LhJPiE8HuJXSI+Pxjwh
oqSOK6Tr9FU4xcYSWrwB9hD57Wn0+oVjdGW3qMfevusbiudAH32hT/G1c6kVmaqKzJmI23LFPiY/
aGjLnmRjc9Oq52UAz9Dqodcc4HL/HYpVZSsnyKnTfLbLrDTrgHDLkwzFvV3ntqaI+OXXpRmvA6MS
OY+NPDwCWfnHLSODh73vV5dQJdapHsMAfIOjFTf61mJvEIGgvlfw89xoNZBcdPcyap9zMAndYTt0
GF/9EfTsfNxZvhL+GUzCQNsP9ggZXXA2ap7lvTeF9gHRofPtZBlDVjy6q51pG6VdjnLspBX3uhXW
p7rPUIH8iiVUzd1h80dIjVVx0gdcFJptGoOWEnNjmsE3skjRCXhj+eTWtrayESSl1uqv/FjPcfup
IhyEa4DBdXTh5X81CJzBxgHGtZQDv+aK6mCZvrgbw6iEECUUJPq7ZwxQEMzta+/az431EPuOfgUS
4l1rO3AA9GA0JYdSpc12Se3zOJ5nCupADw7mqXKuDHWk8BdI2yd3lSVI33T4ZX5lDGQCQVg2f1WE
0kFEHXbrNO1dmRfjoVPqq2krFAxtJ/+ECXaI4uxBJnAAKFP4h5N6FYWr7ApLEduxEc51st6ywUQo
dsjMDR+N9ViOdffoUuEqGutRNrrp1xvk6UfS+HGKZivfvknjxy3nRziY7fluI2/cPMWdAy675fu1
kocoD/Yt8GKkLSwApUsZjIDD2Rs9xlxN9snokbIfIdeZCeKNZR8djbQL8pVtOwOGh+OvxjTB6fSN
u7+NjuU0QlnMgGQts75FZwPBjdHFKU4eKX0PfwtwKIX5+WgeVZChQHxqavRnVKT1i22JO9kLkkG/
pF14h1FbvFTT0Fl7ic66xWkQRc00XBnTrLUF2xelKFcwpSA0zHiJL6jEVxceViFWlNV3lTkX2ed5
SuVSvvI1Mb1k8KpPbQqfYaYlUMlj2cEjDUDIbYUeF1SPSHaFdu5QDm3eJdxlYL/nIed7L3EvJnqn
Sys1670cTNzA3BQpJk9y1CpjEx0wpNnkaFVN5WM8KjcUDVgY/zBGHgJMLEYpvrTmS+sW5xoD3u91
OuQLI6j6R2dUa+jGGN6G0c8ALzaw/9BbuLEV5dmaG56/3ZrfQbWUsb5RirNZl4W20Bo4VTh2pqt8
NqiQI2M1JCvYIe56LKuGZ7BSPOlYh22mXInvyHPhHJGOySZSfW0fau1Pt7XUe8Q/H24fVyG0r14z
97ADe9A7m4/yP3q/z0tylf1XFAd7WeOZ9ChemkPa7GRX69ihCS1MF3Kngd+0QXblWaImRHfrUKu8
+C5+K4HRWWvQxtOiDFG5tTLWfQstSwLEcObDmNztxvanAt3bmfvYt8E+6ZB9sHutf0nwWUltVfuw
qV2sW/7DfScG7zmZjF0+x7MmDLl8Wh0aEVXPBn6nXuDlELOLYo03JTctIzbTRQ3ubZuORTdsixxs
nTdkOdqy87gdBbACOnWk5qPXx2FuTMrGR9k1Qe6tBgP9Okgmz6zJOvw/veoBCbnqodaDl0mDa27O
UIXfodYOuiO78P2kF5sMyNbh1tTGv0f/GdP56SONMTPs5oG0bZWDmJtbNxlPfdaTjlFMDUGaefMV
1PqnVcJBkL2kVFIEN7nzyA1Wj+0PUHRAB3k4/tQGHwuFrvhWxDliN5aSPiRtWOzKNA/2ojSSi9o1
2jKDTP3B9nQ7uDbm7boKoGDyom8CPbSDbNLfR1VtuYc4rX4NyC7aInuLMg76dlp9V07Vryb/fSRj
aoUiu83NltQkvm5gJXRAkW4ycR8WlEqbIn+r8MRY1WlV7GU3rLrdVI32FVKqda+l089A/+aFyhmR
iPpVcRNjVyMjgxY4XRiMYlWTld/LbhKFT61raxdjzLLnEDyvDIeBnZ6y3ubr1481mLU+3Y42Oyw5
ijIWgBmgu22+813b+lQ0Sn5OgdupmbHxqia/vVPQFTw6Qk23dm4ph0i+YR0Eg+HB6/NFWRh4EaSh
8d7i4VJE40dUB8jI/Blmg/Zf4annJf3xI+ws/4/ZhOVsmFZ/XuTf8NdsxVMwXXA98egF5bdyMLxH
0+nsgzIqFGM7d/qsRgyIXEV/b23PgGaPlYc2qtlLVGoHOUHVEnPJDjY7xU6v3LtVoC3kwEANsFTa
nZHX1WH0MORQ5wZ/sjZZyCDrt+ogj3KlUXahEyzDeIAzmtRnbRyDXQShqlrcYihX70g1vNZdMdwr
DXe20J3Cj6IquT/3UXoa4M9TlDafZLzzPG0FeL8/2MNYv6BsuJZxc3DrjZMYyQ6fk2Izqm01Bii3
GU9+YX5H8p/1f0s60CQLiKYYwPMe7R+ryorn1G2yU5ek/kLGa633l2nkhkfMA8q31lnJsyu+hQfH
pF4Ssi97Q84SNbioi84FjL/N1E7mIowid63YZrzXFYjgbVKsEuE672NkiAlRcbtTQXdTiZeNfV9R
7r3Gc0AtqXpboAH4rtN1cTLdBxpefeR9ezbibETAU+cUH1LrKjQ/3VqdYe39pHDvKemOS9M0829J
bLMAsMb7JHf6NfSkeEq/BxUP7ATE5qmyk+o0NlG2akYzeQ/tbtmpfg2TJITsFAKT2WF7wB4uKaja
/W6iYELZrSvEwq2DYCPs0aL478NrmmCsyaNsPgodYKvySMYaIN53phOjdQdWZTX0iG0OIssu09xA
r7TOAl6h7NnJmF3a2EWhZ8z2boFxRaJG1gaTtvoBx+T6Qc8xp/cbnGqhiFQPsonGTl/KebIrJxde
qS+n2iL1LKu0Qxo7Z091isdi2sm7pLw3ohEr1kAqyHVBuN8YWYl+oSyDqQVS+u0G2RcTMV31oXcN
f19pqtj3o1oCAsPaRR41c2zqqvJogiTfa/ORnFerarcjVY1hRK8/gkA/JvpgvAo0cQ9xnEV8neia
bg7hHAejvew2wgBMq8ePYA+xMZ0A1AfJs5dG1tNotdZT0aX7Og+GiwxZPtUBoZv2UQ72GVAjrTOU
rRzNtSYA7A7qiErqtXbdd5Cz1UE2ChpUyeKr75f8iPNSEPRMbnh+mA8LEhkYG4OV3IeKuRVDGDeP
SRCqCzIQ1jKrZ3zc/DUdZgGNVFFRywiriwxBa+pWIR/4NsDw4GrnvX+kqv4aOs+ZN+rZQW7omqpK
9pZmQ2mZd3SOW1Ho7bViI0cnfbyUQfrNd2fYbmxlR7mAkV1FzDCJec1iRcCL5KhWZcazM3fTebIc
lZNV6A4kndI9O9X0zCwL8Cf7/9bdJ06bfpuCklVW23b4xmb/WFMVv4TZPxLdHAwUVqtUhRMm4cwt
oHBFtMNWdg3IGgvD1cP7AXDEzGZoFpNl96fOboeTPELuksesW4m17Aa2GE4mfx2iAvDXI0EGT8fI
QUGl9oooarIgO1n9GA17DW8i/0g70a/CzMOBBnZBuLC9YbxaRjJewwBxX0VP053sxkqMwu+gRFin
MEXO06bobhKBc76dVWb+urQrPD8bXWFzn2Qb4ad7nZzUg+1YA1kK544tFTJR/TQ+R07yYIzTdC/H
bKV46URhn+VY0Cufg15EZzmmJ32ISkZVnuTg5GCk0VYkLuSoyDFS0LB/OcrRsrPNhTF52VGOYm4S
sQEop0Ohp+Nz0xq4prrxDHrkLwKMjeRrXlV7OcovCSqRYmINM4/iB1+tyqM6lOrGsSzxIJukEd5K
s0meqfiB3mJTlpZwbzRvKafIAQt02jZUA2/xFctZ0e75UcULs6bwuyRbQX7fHW5Xuc1TZgWYyF57
rgOuJ52shdKghjFu9LA0PsnSaCDTEcAeEsO+ZmnwWpguuMwcr98w4SYTIE0IdSLFv7G0Qn/pxbqN
+21tT+2nGuj9oehei6J7N/Sjm3XFO86LjyRW1Ec2NpAy8gqO5hzXhQkDfoQogei4eE1AA9qOBzUo
zOItUCNw0LkC7cJ17FdB5nfTYC+yGarWfo1sPJYyv4FIiW3Ui5lfZNgmxYdVIPts2W0Nm8wwxfON
Xye4Fv5uHIrdt27T48pqdsJafcX+mpeagIGVPMOtiIvkI1Yl9QhzOPaA6WWYSJFeVs3zlLOrzJJ2
XCG2kZ2MQc9OmVs68faldM30BKkjYGNetnDFZ1BDYHHfO9chf2EFqPo2VZ5lqLW1xgNIXyj1fGVL
8Y46HI69Z2RKvzDn6bj9bqbMQfAlVofbc91WEwajBteGBiRVkOJzMj/gBR//FqZRg+Yqq4VaG58A
YDkPnZMkF7ba/8hVgaGJbt01rX5bU4SathIatyOyWi55K4hg8mxTbaxlWaIqWA3CfR2DE26DwUtt
jysNcNbWErW7M2ytfTQMlPvwjba+KxXwMx+Qbu6QuERl3TsatTqc8xxsLjji+Lufkqfwze/K6DTL
rmi6+yF14iPmx3BAXC9688k33mbU5GaZ0V8HUgk7lXXEblKT4erWoeDrw0UAGx8hz4eUJh1zLS/k
h2Z3z8IaA145A6RgWEXfVSt1lsOo9Gff5fbuphl5Vacv31URbuVMpy1wdQrK9rEJXXcX8izd6mGs
PQGM/ib/OYM1AKVl56UBfbYJZ56c3nrdhbQhEnHzv1+ymgxi3fyE7IdnBwyAU1PniP4AYV4V/VPv
1+0q6RFgKFulf511ttmu9e9Dn6Q7+KVi46VO/+6K9BTb0IOwoy9Ojg55TcbxeoPGlpnEisy8IvPI
NJSIGrSx+dHyY66HoP8oVEqkSP6+dMBS9j74zHWTj91HGybUYnv/ue+8hCod6GUZh3V9sCg5P5cI
CZJ3x9RbxssiOammNW7zrCBfXs7KoTcx0FD5Gfi6uf0zNuMf8pgdTdoqfJVmsdGpwH69qdVp07Zx
DJ8oDe/SeSGBQdySjVn9nGPDe9+W8XcrUYxXu8qVrQIgZu3M3cmMNywHPUAs+AI8KGwSgzCNfxRq
ZS5MVR8eOiQa9k2b1Nspzdunwg7+kTMU4R2QpmxYPqv1WodkcCwQIoV7PUUrHZ2CTw9nickojonp
BSfZiDELb0dfsd7i7wQs+Me0+PcJ/2OapZUPt/1nRIlr5wTAFBaFGdsnKnbY0RYlYuuhWk8r6rP2
qZ6botefgqa0d3Je24zNtArVVl/afs5vPAL6TyZHPRW2sgotNzsWc0+GvhrFKTGrMr3b1D/OwkIJ
+0Oo9rvAMF//HkClRz1Zrr+NC75YSQlELXPTY5RO6VF2gXraONz97ssjOUeouvVrRMzDcuTWTLXJ
rmuuo7cLjJQAEM1N7yHG8l99w7NCOFDJokTlCD2Laa+yflybjh4ES0ip2oad87SEsqwoiy5KjL1a
xMiabEZuxae0EO+TPfFoVPTipPg0Mv7VBXjfbtRUYec2T7GnzNuI2MJS08bYzQIYtMwiP70v6pJH
vaNaCD1ZXbr4I2hR/zsEYYxkyJTefzWZA3jK1h6/IsV8JVRIwbpk7owY6KfN4Az21al5K+oxK39S
AuvJb/zUfN5Xo9Lap0CzcrhxVn8EEhCc+twt1hkyuC993n96otV/jk60rNTa/1YkZoAfmuk/CB6F
2ykIjL1QsxjN9TBdTXhxvRegnOUL6M4E6FP13vUowMuKTDzyL2WxN0012imqUj2Y7gg5cIJRn6Pp
TnUyum80+O2Z5RforsTDgqLXcHFm6Xx5RNkp1TBXVBx4fguw1IiM8ZPd2snEPjTuQmMHBw6rv/k0
RLwQIWdJu47EMMHLqsqlmyjxGb0EhE8tHRVXLczgbg1RMtcJxcWejzLHOVADFncyJBttLnyEgJEX
XzF5NJXjq1UM3qxe8oS7hLHJMgM899yoLmsBR7Aa7XsEwWQsAOy3z+osXMhYAN3iApmyPgv0LDxb
0amfzeeWLnfGTKRn2ZNztXkB1ZoYBlh6lWxZeDqHgE3iEizNbJiHuXWdzppCILhBSM19pbH7fWTN
JaUCtHVjuUGNhhzpw3Fu5BEmf8FOmMAJAivpz7gUwQbU25NItGXuBD9qiIIHSMbhY1i5IUobn1qo
GRcZScIsvXMRkglYVG50zfQ2Mi8tM8+SvDdghLSx/FEsZGxIol2KQjgmZeSmKQTk40YO3EbnyRpL
FZhGM/0v6BvnEDZD+NqjdZtayKsWbO+PgxEqS5Xb8vuYs5RGR8G8WI6T3pPNRYuHW+87AsSYqCBJ
eIq7oLgafvUg4yg4iPWYFCbgnAiSro7d7jx/qo0G8gtPYnld4elLJK39O9Roh13deLB8WEwteQdg
+c1dO7I61CezdFxVVoZsx2zriMemsg90LtrMvo6yCaaGBHjiGTtznuKgjPKAK98fMzKvf4gj47td
H2vSPz9CFsaQbgv9sUAJaDsopb8fHDdA3S2iSg/W9t3s4qNTjd1PEklnta31NyMt/vGb6KNVBnHu
hpr7hYIYpVaE5pMRR/EigVr/M8ALt+NmyR5O4/2ZIpgDPh7aXpMlO+DvDuk3buHJlEU/jBiVBbyC
XNPIWY0GR0NPnR+RBxwGDPdLo9v6mvUlu9G87E8IN+srLNfD93kqPPhjqsxa76YdXkkgeUs/oT5m
GW14hW+v3ytqtylKLdq2iW/uw85It5jOI8ovSvPNhIqFJW/4WSuWus5dS9u3WFg/xyy2emMKPrmh
FCsyzObRDCrtkc36h4yHVkvSnDwMRTl9rau98mwq1gE5wPozHiplqUTmdDfmVfRQVWq+oNRYfZro
FvEt8OyLw43zLuo6fi/zgGM4x1i33BVmihEyd/+9qjfK8DvshHH7NfjXyr4tnXRntNnLVxxic4jl
GFWBgdvvXSNxvDMiFy5mwwbrWM+d9ncjJ8ipjoQB/zvNhqNC9f/3vCxiFWXUKbrdRvoYN65/9jCB
jpo4e5QhEjoaEpMp9QfXdMQygPGIxKJa7eRwCk92q/bYm4iq/AmAV+zz2SADmV48KELsRzAuQJFl
jsmmtGY2qIYB5RxqqqEG5VGD/aHyjZdG8KmjZLnOlLbc6wFvgUjATMxxckwTlg1+egzUvLs2pfos
48mAcVKRZuXJqBP3YtRWhqQK3wNA7+pCN+PpXrG17twpKHoERVY996bSL920FxR5dVbu/oDIapZ/
+CaSR76HWVpba/lHt0PrNv4YYaTvGh91yXqOeojvjXDgEb8oS9Tx7HF9O1lTd74ZTM+oBRiHKM/U
Fe7N2aEZymbJjzN9cv8hz+9f5bFd6/nCYT+KUVicPSlCALJMGnKmc1fj/70LbVJ2slsVur/MQTCy
sTKbYx9HFTAkMX3Evn5RSRBfSQ60R8VzqdCX+vgxeuYlDAzlaniU1agqYY4ze3a2SF3ft4idmZYX
r9WuHg6J3WM9M6j2YhTZsqsay3NAxwp77yvOZcji9ttkqz80CNjvijVCJI274rXkfrD0oPY8Gejj
rPx20B5La1JWCfe2i1Ka0cYS1niOjKmEAK8bdwbJwl3jJNShG5JP0HcAjf9uEvSI/2fXmvzXZqyC
rZz71zRpOPB3jDtItRhgN241f3r+Ok0MNQPCyVEKEYaIlmWHrUbVljqgVnMX5WXB9so0qY17qn62
Lbxc9JZlQaso2rmR8+YB2e0m+72xWn8nz5eDsgHtNuztEmzPPPV20ny6ORiUR0a1Hze9ryoP2J3m
YhG+sRFsT5PrNLdGdiGn7HQ0rg5/xb+6ehDtWup0r4mKAEztwsnOcarZwxOvtuBO7EdAhhq4CaH/
6JV1bjgUKGfse++5AUa4Pr5GYW0fwAsEZ9Z56kr33eqNbSZWZ27z02nbg4pU03sahct0wJznr9cY
sYL+H6/RBfav17AK48/X8Fmwryq1rOVrGHHdytdAH9N4r9UaHi7ArpMo0ZKaCaJCc85lYbmndiaI
AqmH2daFyVJ2lSLu+eopEVn+SoGX4WYO9Jqs0T7Mqj7aZm7+E7oYu+aJ8Q1DbGNRYuZxxXoq2ggz
xtdGz9l916ay8W2wnqIA+nLjHOAit0jKvl2VrQ6gdIZ4BlH1Z7cetXZVIR+9K2eIpxyV3a7Wf3X/
OtfqO8jBevyZ1ZiUGQamu3GPUA9SWumv/s1FTfbdWil3ydd4ZXZPAOpXQg+co8jN+Pb7TnL92gnR
XrOg/DsOa625AhWz1sXkPQNdccg+tvoWRqLxYPuou2I4goDOhHlAPvg/xzi+sj9P3oww6VZiGvSz
iecBMslNgBNRTOl7PaLHsdDSEojW3PhADC55WL7i/lIfSGEht4tdnYmkt1hYZiG2WRFGK3OmsMkm
cWAqtNPjpMFsY5Glr1xzGFGXY4KGxAcwARtiCDyo5dDyiU1O4OyVBq9tW60BKCd1gV5O36Ay76iX
dmidkzzXnexm65bAH0PkOtBbA0aFv1aN9XECfmLCYyOTKCMKBv/Rl+MUrJWNrHjkWXgZhOlszWzQ
15UTKo8w00sEikGcGEb+IQQ/oc7zF4kQebjwZmeXqHK+s7KLFiZ6kK9mScYbXprxEHSwibSghMDp
u8beKkg3xV7pn6wJnZ9qO0xIzklivjSZRNwEMPjvmF1p1UPnjznaIz1SInNXTgaIkO86OQ+rsKXV
9fXeiuwUAMSYfjdYvgRxPryYfetvDDTf966aGo9j6v09Y5oJjnKGZ9j6Y5doJ1Ika9uGlCp1MRzE
6JdZFY67L5kMzH0LiIiPUhADj2Nv108CrBC1mw25lhyQtBpegY38LOpIP8peOw7qQS3ApUjhIxkT
mvUTE1LtNqOeZxSDglnzfLobINtg+YFABjOfdhGonUU+K0F/USkUq/s1INkWckAyMOQZ3thGi6+Y
PPJ+n/G/BrpNp9vZ2RMJFt1OX6sbdAJxWJqpRs6QIvQ0RkDz5rUKmo+Bu9Rr9DsLv1aQh/IcNP6K
qt5HmnKRsVYYyuk2W/abztk1Sgq9SF5B621l46p6ubcgiHpKaSB6wz9uaY6zUwfUr9GuBgkuBus2
Kt84Zx51Wp0c/gTSnY2ucooeKTwF/3B3v93w/JKbta6/5o2dU3K0VTID0bjT+q7co6g4nU0HdOhk
j82LWlCs1aJ+OAYd/BMNr/YW/XCtC1ZWErcLz8qNvY7LB4JPqfbSqx2/VIg7m2matJesRkMpAiiz
l6Na1SB0UunRSY4GOaaLdTw+DDN2CKehQh93KFOysiiL9tzMjWLp2TGtlK3s1frUnlXfR4gcSsMm
s9UHgF9YHlSuhvb9fCibYbjvFOra47z6rUIKwbfB27wsBDybQw8aZ1WuZTHU0SrQy3H1f5ydV3Pc
ONSmfxGrCGbedlZnZck3LHs8w5wzf/33EO1xe7WzW1t7gwIOQLYst0jgnDfwtwg6HfkZJPT7pnnt
ompnITj+bQx6d4XU1kS+29ZeWtMHoUccbl25UoU7cawyiufe7V+TNDW/eSolenhI2jHMdeSnlOGn
jCvIgS3J7JEqixX1GlXDotGmF2gu7YsNzeFZaz/jwDeb5ViWPLSV8tx6VvNCasVcannW7+TSyUnE
VomscsUOLFnkozOcGsVHeY3n9gMuqNG7AHajzECFMM6+xil5j9/gwvGu0p+kkHTsFflB9u5DKwrf
Ia9+1GxmSFo72qNsvB5yuquaHOZ+x4LE+ua1fXLIixcvxVmlqdxxa85J3zosVk2XtG8JeJFDXaXB
CkOa/jMb43LhsS1ZdWHRL8tZRSvP2BOWlp5s5DDIwv7qltC15kl7tLNnzRTQ8eww2tWFHW9RZkXX
EhGVx0Kd9glOtSc5kk2Zl889QPdD6KhABedVXaP89HwNLNI8knHD72sOytDpzIEMio6tZvljQJ9u
4/BQQ596JiQ4ssXhPDiVTvselIO3BmNiVmtjLsbHA55BQxE9qApSbBtI3OnwqMPazZdpVY/kyTLn
MBVayJe/S9MD7gIVkPc6OIFlzpFU4NuQNsOtK8ey8XtekLj/KJt7bKq0tFtB6gLrH+jb2j5YntKu
tMbo0bu0xXvbxIverLrPQjer3VRqyloOtZG9vNXDlunWvueEnzruHuXEl7YzbP6mzBT+3hxXVQR7
a6MX+8T36g8VYY45XFscC2YwOMopDONKpIsK2Y5TOnrRTmayR1LzVmRDWyr7fsZC2Y+IOvHMavN3
OzHCA1rb9VIOQzTjN4HvRls59BHUWWRxMB3lMB719dR72cOgoLQ0BhGyzUNZLbRZgyPskOSlIJTs
G8hKn97W1nLlI9L7ch+2frtyBsU8GlBGt7jbWBuVtAe7AeD6Uzg653zIfvWcfq96UXoLy7mwxEa0
mo1ra9X/7pAJmN7milzSVY69UEJSBFhz/FCLUrncYrlV1kt7AEJaVYp3kc04T1vta9HrUATmsIy0
qmpu3dIdsYeKcNWL2JIsskB5QBnfg+5e2Q9IjbM9sBqqnBH+T0d9yK4mqiiPqajix7bzx3OMN4Mc
ybhspiPUB/8Rfax67XTYoOBanBzsqBc5DmhBcvhjLLsy6Mce3/DIfJYhzATIVFBcSw5yFhhWWnp/
FQDPT346kYjXEn1YTb0WrooOY7jbWE6pWvTTrephAWEMYfAx53Gueu7C7IrxZ/vWKZ71M9c6c8G+
x39iW1DurAAca5Cb5t5KGs56sBv6mfHQ96BtWyO8ypFddsMy9lRjJ4ealeQ7Cmg2NBouIFlRkTbg
dD4julRVb7c6GmwfqQ2/wHXT56zqQFVyHCcljdZQiG4pwhEIsppyWYtlSSGC57F3zAs6SCCSZq0h
UCDIWSJ7vpVXVeNwcjFxeVIrdA0Hh41mhue6rT3DKdafHSiuyyCvIPzPw8DFsMLVE2Mhh8DN9Wc1
C9kpWMmTvEok/V+ROo7XdnLjZ3KoZls4TxG8kme7CCkaNrazlsNe97pHZPkWWi1qsNt2fqQgGz3E
CgbbE6Iaj6SYAH2yH/qBgBhcGqv9O2maf9w6G15R6nHWbml5hxEVjaNr8agKslh9c53kU0us7u+p
c1e1Z+jfSa+1Sz9b5zP3ia2Eeo2RDF3IjEHoBRzpUgykYXOp16CACytTBsmcHWlcJTnfr7hPyCsE
Vo/w/AMOXmZkKk8oCy2HRihvZT9DPqgDLeQw8cHtDJgJ8goO/XeOdeBII8XeylnEBMQC7NN4lLNC
ZABo4/6priSjcpHilaWK1vpZNV60MCenfklciupOMkA+doMaiD0FXjczxu81TE/FR6nGVDvzrLnd
zjU19a+4Kv7WO0f9wP8iXtZWn7zklGNWTm3HV7PznA2KUNOxDmrkA2cmBjC26ehmtbshExVfVY29
UqBV8UtIJXMpbzXfsxiM6S8RqDt7NLD8iqk+hWwVsTISFRleJ5/AjXsjlICGghlIvfHoQrWEKPRN
mweyKeXkH0tktMFspbGVcffHGtmVNxQFtohlrZNo7w9tbkYbsxqaJbDz6dIJMV7iuafA7WOLZ+Zr
GbtPJCE84KYrqR7Ni+8TVlg84f3Z77/EQ1x4+EVER6829rmBOHhQmc1H824lnviwheMfJvCJy8qr
SCKHJXCDyatQfFG9t4EngVym+2W4V+H0kAnlqikKTTJeKMJrKPO/Uk1ZycvLmDycT3Z+3dS6ukIm
fVxnZm7jzDtYjwb0rl2eON0ujjhbCS3Dahyw6k8ebjHPodDjFOLWrvUY8L92W9kJ33gcrej3yn5s
yEHPK8GMBoskh5qm9ygJykb87slhOxjJIezTX7P3WBFlPIDlONI7Ul2kUTBJNg/gntEq8Hn6HeQ4
F+mvnqoO4RIpiXp1j92WODaXyK5KFX4hUHRcaUqgHJRZt7KcFSwbo7Mrkjj/jpVsEfkmMn1z5B5G
MIfduw5MniJWvYpMpE1cdM4+Koo+gYqkJlbs6VVP6u8ybBt5TekrT/GZ70L2gnNeiNcexBZQEkjr
wEjnat0MygNoywHxxir6SEtDXXojI8wVtzw6EW91kXhQ26e49lQML5Nu2/mRsbzNla35YQVKjMcJ
s7prtEe466Bg+ildIgDt3m7ELy7EK6Ud9iVK135rf/K9Nra6SIKt3NP+L+FYrQNsGaLoNbPaMEA0
PrbCvQczbKJkx5HM4rB54JWM+uXvGGg/5SRn9cJ7NWzd3MmRjAt5LEMfPUB/NRqWMujGIlr1GEwi
gFXmp2Kwyd2Jbl+zaTt5cQT5S07IsexNE69+jir5poxyEkYy6JO7XDlxAL9h4xSRsSqx9D7o8wvc
yUzD3cmxbPJ5RvbUpEZhRUnQQhn7itNwkVruLte/aUJt9x47w4MbAYi350b2vsT+GOa+sVOsYftf
y2Qsnby/BoE/td16iOMDZ0UBqO5eEO/TrpE/bod5JBvg5xstmzPCcygC4orsCKVaOXQcoFqI+Ltr
ENfdi+V135s8ULej21yB1yqPUat5j+nk6lthoE8th3Kibw2Sf5bebWqz9G7rQLWwT0mQZc8SiCup
/ZiHtXu70aDo2nG+LWKi3AcmaAzz39cWAkbrrs87dyF6p34qy7x56m3Ku2wp4WNP0ZQsIZhUTfUk
F0wiSZagW9ur4vc+RQ13ehsBqi0zAHRvMval1/+e/bqOQ++THhcPmhixaYmEOXtI7iQ5EXHuGHpe
Ge8dP7Re1cH8I54ik8IxTDw27mif7Kn8PjlNspMjTlv2SfY436PXkXbFLgvDb1/icgWi1902DqgW
qME0nGVDUXE8Q5xlp0AyR4YcFY3g25JIg6fVALq5zcjF92sdx08XRe5g3NS6v+4nZ+HUz06ymy/h
ECDwVhXNP4EFe9wEU7kX1JDfMUA+ZlqbP1F5jZ7TRN2lftO/t3EZHZR4bJf6vArCfbP2oOBt5Wxa
1CBeReycqaF5b5Se5b0C3KTPJuikRWlnw3uXKjWIG1w/cJY5Ydlq7ePAw3Gksc6dCO2z7MmmaFLo
UG1W71AyoEZK4c46a56KWZqJk+7EFw/pwflCwH7WOdP1LUqbs3sJoabkLaKm7LoCw1i0cRx9y5MA
3YkENwI3NOKnuGQHpeRq/8PxlffaHMqXEuGFnYdN8aYbi+ld1GInF2QJmwk2KMWlJ1t9NKCHr/I2
6ZGDvsajrx0hP4cLvQ1jjBArHhVzL+rUXz0Z84ZpYM/SY+6NHltmGSvDHsXh3gwRyjZjC9q06vzt
BBKUKmXDcQZReWC5CDLIXjH56tHFoS3Jhf2tyEOEDHCAOVrZpD7lavRNxvOpq5clMLaTRk32Wg4A
KuVExrFxoaDTcNGaIL6UMP1uE+m8oaztlgdFH/enMfRP7L2v/Sjii+QhyyZsAS1XJim3yCvjC4/U
cJOkySyrbiUXS8UGNK6wCnVgCly8uZETyFHnWyNURnbj/a+YYZoPaHjZFyQQSTn7ot1BKQ1fAQzo
AM5hA9lKGyJo1pjbKFT7lZxtdTRKXJNqqhwCu1OOo1UBC5gXBwNqXhXiNnIyG6Jti9PiQnL7st8E
PznUpnw4WjPzr++G5uBV69JkU2iUU7LlfZCnW+C09Qk9QnXV6Pq4bFvI1wNe6S921V5SFVaj5TnJ
sUWEbpmbQfyttAt/Qdk8JJPsA0F0HNgOqWheqzReI8sR472hafWmdaBBFGmD9Ahcuuo8+HG+S6sm
3KeJjQdvBmUsszPlJJsyGH/12kLvDkGTru+hL8taUb0PmqbuvsTl0FT1aEVqVCt/1MFTEyfpjZTY
DAiNyqE6Q8ZHj1eiKuzkKDHiclYOJYL8vljCze/DrLOXk4v9UWm4zoV9YLBg/xECYEe6TcaoCrjw
VPKlPYfucbMuyk0SIZgnJwoP7aUy/F7aI4cFEVU/grZaWZMdfI7TWG/CKoRtlSTac15m3+WCVkMC
qEnL6KnC1WYvQEWsfWRvv+UI98136DlYQYSeqn0H0xb7mPBBgOPYaGlRfV/KtmlqKA6qHz20ru69
dpDjjHk2qgp/NY5iOKqOmzzGfAMW8oIQN4gbfSIzQlTjIte/9HavQUWZ+ji82lH8d+3XzSmG2vdK
XUCH6zpFhyzp09dBzY1lqjuwyubZuJ38NRs9wJz+rHRkDuaAJJ9rDCDry/aURdamRXN6b8mZ23xd
xR9BX8GGVFv08OL2wUjcGJ8oms4Tp1zDY0uG/AEZ/G4IyXoMRfKia1r30NhFvJSzSPm3j0lQrORI
mH380tQJInfvkvhy57jw8/R47KHAHLpTfSO/+HNPTti1Cdx4HKbNDZBIVgV5cXdJyba/CLNyLyll
gkvUeM5W57G7ICnmXirS9zb5Jgp405hWWxmUq3M2F2eTQoKDvQ7H9jPfNfJ7VlRfqrkH1uEezrIa
dg4rzXmlnJcrZTPfwEurU8KePpgzYCQFmyVwA/8QR07+jiHIcVJxp1JqSvilggDKHO5txzqqaaHC
mGAYd02GjQDlfmRteVIjejQ8TopizRg08znT+BdVivsoR0lmGChT5PFtsp5mh2gExVFV95tH30yh
KLv6NQrqbAsOPbkNSy03wIINyWkQ1S5ORixyY6t96GrHhcM8XzA3OuuWJMnDbSkFQpN2eSPTlew1
0bpxk2hdzAmcxhnGD0vPNo2umi9x1uZnJ0+kO8630QcgzWkaBeNM1V97ANkPcC2spZgfAlVOHarT
21+zut9kD3nvHHwXhjV/3FBarfFEpqx4tNEdXUjCXQ3icllo8fSfE+F8RfEfVyi5MFZpKDQAilmB
abthQpgo0AgaeMXvbXPIVjicjx94eQfLzNHF0eOl9lYgsi+XiSgv95qj/blMHQIN/+3KerO4m/Bb
IHRqQhpkfpqOGdshMIXhsvdjyoZz7D4he4aqe9sKBNSX+H04URXu01ko5vflqVm6p6Lu9fKHg9XF
LnGzH77vo0aP7TWmPnAZFopfYy9UYPRNOQ8HK1R9jqCgHqh3i8stJsrY3OZRzrdlEt1BFV69s2Eb
Yd+CmrVaa3BR8JuVIxnvgbJt+wgcvYzdJywfuo/OVvAe70BPrNCX8tf3WKT47sknd91Ds3AXcqJB
PXNBZmra3tfZ7hDvB2Q47z+NnExAmoM3sRHxKNnIFzZKtJPTxcsv6yaI7UXV6Wf8AZKHFlD31LQV
lawK0FyM1MHaVevofAuWTRidzbAe1pFjpUsH+rqgzmWE54Bs0IOriGc5+uOSJEPHwsQ8d75UXn+7
lRwPqXJpSm16uN1JyzHOGmtq7OQfXgszdvaOmJTFfYicjMKL0P+nMQbEa/zvGHADweGBrB7Q7Xgv
vcx+1BLFfuTJrYJns0teLROgurlp7WlcmTFCUWbCpmmZCLYPvg+V/jaeIvNBjSzY9vNqpS/Ha99+
b80MUYqa6p6vFeax7pW4JBk3dyeHXZbPf54c2igOliu3nsxjlKr8TUfirWgj6yBnb0vmyUROynGQ
6jaAAAThbhfL4JyzRW0gcs1jO8TvownI/n6L263vY9Pyqodwqvfyg2Xcnj9F9sa+iXbJiNB6sOhq
z16CLdJWTdiqm9bLuuegSItz0pjnoGtBppQZ5RG9mNoDDnUdTnbAxWqrKpZyaKGk/0zCbaED+3+U
oSTqtZXvK+cS1dCFD/b+iBSbf0QaKgA9eh/z5YpWDueDVeOTdQrsnmqPXHpbL+fvY3llro3vBQxU
KN3cUoZu95Xj2y1uAXgs5T5RkMvCxCkCxWu+O1oRgJ50wqdpPN9KvVoVBWvHVf1NWU3sgoa6XaDc
y8YZacJFk8Q8nX6r346zGO5NJdchRfF7kqJlfobUiaE4Oi/LRimzvUicbN+P06/m/zPm1YEXs2ee
6g3Emdfeqvuj3mj90QJDJyARPMjRvRHz5H0oe2MYsDcuMNG8Xy8n/MAfbovlRBPUb3GXlhyx1RgK
BYqayRBTlscYA2kFGh3DjX0ziR+d4VFymUxTP+ZGcZQXyGW6au0trWzHv7VW1eFGa81BG+JfTVcp
KiIaAgfKWxfAM6hHYT7UEQ5Ei//z8vs9kKfL12To832eoFEi+vbdFI1+gG8UL6PQa2GjKsrazht0
QufZySCtroM6PWlIKi8rN4HrLKphb0NA2ptzI3uNPSZoilkiTTlexLS3vib7t4i8To3dARfxecVt
Tl4up+7zt7vJpXZZnW9vm2p+6LXTp+g17bkeDP1BH6pgE6KI9K2K/ppCNfhRIooNSqgxD7CnlWuj
8I1sOfL8cL3+E26rWBWWB5q01duTcNAd70a7+LRxtUVXjhyxsKb6tXZ6IAVF+Uluo8WOrkWPZV6W
ifZg1YX/4uj+P1WWg6piW91kV8vu2OG0oGqboFdeCiPx93hjJdCXGCaQA2es2E85GiMtfLRbY5vp
toc2Bi5iFmddcwx3up6o1kXwT9hb44CsIJs3bV8hPqIvZfTWTZ1s7aEXcgiGujtjGY3HgzkMnyUF
g+WE2ShwVt9+SUtlh5DS+IkgJISJtNO2chl791nbwX7D/OR76Nl/Rd5ExjahdlkP7bcwo8y8iDLy
FUlvYzHSj5BgxrmRwVszX2KZWbwbNO8kQ3KFXPvHtfLWxTik+0Khtg2Vck8lOXseLPPDVLzq+5i2
/lLolnkOLVw6Bqt1sLpCE1HOAt16R2u9fu7N3Ny7uTstcUIVF5Kp3SlLZg1teISf4YQptY3+3qHh
F/Zuos08h/vQHB5q3k4rOSSVjM6emo+XDIjCk2cHzzKOh0G1QbwOHFAcPaNVjXWKS5kFGIRxAM3v
rkJdeN9z5Mr8UvzwNLteNSVKgNjdxRdgNgAs5onQrTcAYLuPLsESJoqpMIf8CIuQjSRwxfAHcmZ4
8Bp5dxRdnVxbXdcWWU92jjL5jw4Pwc8E75b5jK0n/Gc1ICo5MbZPiekH64qc8YfCRwW59ZGQathr
robNjwZCWIt5WBuhNu0xmlZvvcH25vQnTSd7XicejOCbXPVH+MuqeSiXxA0KGAu58H6JvPukZwbi
WM2D32XRoeq8kExQH4HW+Xcoe4gpeyALvRIicKQYdb6gJJtRCzUvX1Z6rbywY6cub6RHol5NbVLC
9OM7Ca6YP9r58CEMw8E4MsUmtE+qZZuFf0dTy9Z0nsSNjNq7l/HynB3A5Fq9BCY5T8pQ/+96w9R/
rcco9tWtR59cfaIH1GiCDOkuGgUk01Xp/wqDzDsjEgOCUE3QeB5HG7bCqKXXWzD2f8olSjfhUSiX
IH7EEvwELgmYDSlLRl19YfKqP9iYDSP+Z6fWcWhVsQqR5FjKYQvv2910rfNcemG976uP1vDrS5Mq
w7UN1OFqlk689AbAi/dYn2Oq0E4pIOB5ia+UubfgUoVdSYLQn0nh0XIWSkeacNu4kHg9kPg3YSTS
CtFm6kkxmdHoUs0NBCeT2XQIKk4KumxuysbJzkmPylvri3T9ZeI+m1gW+Zp5sXDUTVa52VHqunOi
Gh9E5n3I0V303dDjkb9M+xa/G+b8R7zUp80YRu4+yfT+hLLIsPYqNPvkELWDAdWWWbNcdgMqiWtn
nm75N4+U/BE7lyvvV5t1oCCiNcbj7R5ypoo9dP9Q5l0YRest+M6Zb7InitK69abfvfvsvfd/X9e4
00SiUtam4zbk5OTVCGM94lkaPVe9m76k8BEAqg1o/bhF9tL4DpLvkOjXctbQCo6Dvv93ISakGAGw
JZU17rMxatVrptblCT2talpjWIuPh5qdmiYqQJ2WwjxEqckXZJy8313ctRLKM3JWneO5qyHEEuXP
3vy19+c/gHSaXgI31vdylMDHvqYYAuysSHpDsiJT/AL1MjaTvcr5MOzNyw3M2gC8IlesX6QKxyA4
rSiIUYC4KsAgD3lvbRB4usnj6A3J2UjbVpapfCoAiTGe/WaKKNpST2evk2f4+BUQK4IcHKhrg8zM
fctcj/jdvVkpfgNzKb4wC0rEtnm4ZapaJ9pF+Hpv+O0WSJLysXrmBBve6MVGClTVE2jrL7NQ8ouN
VKyS18JmxBRh4rCTF9Cbh6ws2a+YaACNwy65neOHSEPaT+RXZYjgm/V4Ai1MXg1kHCu6QenSnceW
DfPOR4X0oR3UN8GzDWeiot0WDcIh1WSojy6lPU43TfQTt8MFKnnad/jV8Uo36/iMfgqOgUmI96w1
9h9h3e6d2gt/AjT+J1JRwUhd463UtPlRFXjnwG42hcHBQY4SSpy3+NjgnayCvFt/mbAKfAKcPHy/
r2VnkR28G4xd0RCM0cPguR5J9eDN0y3FKMCBFmO/TzoBG2GmQCFDjYteov9vs0hNVw8o6+QrEKwf
dZ2V16Yf1JewUldBa+jvgat2hxZV+vl9ob9TekvXFWJtOzmbey26UEdnmPQ3JLb6dZF3+taw/eK9
AZi8iMsMM4N+IpelA/rJwui19LFEam3lGmRt8a5bQbMvySsvQYNYJ3greOAqeb2C8jXsPaUJPqoJ
EhsbvmLQFcAuQ7PG0Kj4jLL6Q+OM+5gU+XBp8yBnN0QcqjHokQiRBOjtiCIZ6iavG/XsQzy69YI5
Fnmhes5HVFEwCFTP/7VOzvq9Mf33OlR0wbSQBsmmPjUWI6LrK56GHlYEGKBWiggusjc4UbFTUjSg
v04INz1300mGJ7tDqTHI7beusvsHebmIyA39azSBKc+6mhDPC3meoTCNeIA3+yreVLE7NW+Ojdci
RjJbJ0qzxSGsD/0s/NkomXutHaTg2SAUn1XgXi3L0P9xW0qxQZlCskMTyHAr9yXJpha5paA5Absp
9pMY8G01ImdpqtgO5wKgRIi/64OiJPplTAtlaQmj+/RjnDdnv6kRhX9gyeo3IcoJwFYwXV3kA6Kg
j5AON9DlDqoiWsO/Z0chx0aTGUCMf7pj2p/SznRxQIOQgi4CQFAUIK+Qy/IdFebsIeKjSOz3If9K
Nf1s8+wsVbmzLtwZkP4+Egyf8sr/KdVfwjF1tkYAJkRaqbR8l5Z1HMVHOVtgtgnzo38tKmO4zBfx
d5MswV5auzHQhytHgBYjdBWpxXk4peF4zfEaP5edfgsNc0jG047KY+3j8yXXlioGR66PMcx8D2e+
h1wrJ9ks3O6hOZlfr/UK0Av0hV+XxoDWL+P0d5L7cO0CP2Ar69VTy7luNh4dBqrU8YhfQaWrR9Mt
6vUwZMgOdLo43Jt2drLTQUuXtxk5ltMieHDdLrqtvYfLPsUKPSETlld5/OTgVQI5KIk2/K7Iormm
/Y5ntX0QmFQ+ibCYrkoSL+RIXqC0RveQTG53i9XsYLZB0I9LL7ThJOCGszOdSV9oSYZwRJ1l7W0M
+AoF2AHdPfygKdIGHGDdrvnZ47el13nxQyeHv8ypMUIyn48ZbZFvaseM3gzfe8tIZf/0MHc2q9Z9
J/PcrNFuMJc+xk2byQWupiaW+xmZlb7whrI/R6nfPaah/QPUm/sJvJ/Hnq/FB1dBKNMp2AIHtftp
xfoH5KyQahLyy3Jpj8g97lKfwD9MfnLDQrxG3oFE1GCaLzaycoc2SmZPB+5Q+gX2qyIWV92p8ksU
wBOSE5o+lkt79qn1gD49a7H+qNaUfO1MA0DBK2w/UhoFV07v3vw/xEI/x4TVDLPFfXGYjR3ciyHq
/23vtxR4BOQ6eSDwd+F6KjSxEhmShlMXdxcxN7VuthcjTF1ozaBJTSVyzIUMBuyWlnpRlZtbkMMD
bjyxeez0gYT41KsnXqPxm24WL6MfjRfkiaM3JDYfIhTGH9V5VE/xsuRX92y2yDktZUyjfvOMlNxS
xhxRlrsMax+YT1ikzze01XC4gBd/kTdU0McD+oCrjbw61wv74CmY590u97R0X9YorshL69ETeLUi
rW766cMwA7XyTuhsxscgJXGAZcYiTAxvj6ZZV1V1/eqqolsLz4iBjLIkHq+UX8qlsP1hVWVOf6py
+Ma3nhzOja5jeSqXwNT+c9aYhzKWVT6uqAl2yPJaEwTCtjNtvKxb3A0QE8h3/qT6j7KZRhMAWFmK
deEqv2K2ZvLSKkeVhA8xOSHCZFiWndmfoc3+ZaaTf9CU2HlU5yaMxKIynOBqV6aNxbaDIoE17OTc
bVXVtA9jH7aL+0XF4Jj4addiFUHCveY6+CmQ8NVHNtmwrNE7UmpfXAWmkDIcZ0LZuCLQsMgknwsf
Wtn4I7W+oJsOYee0lwIC2UtmG86SgmOyk5NlpiA8qLPjlrMUntVrmSDd32BJtXQs/apo/KPk2rBQ
MKRP034r16IJqD+MugICZ/4YM6rEAgWWCsujmm2zHpoHgXDfpkuU73LE+xrg3NeuHBeWpqNM64il
13EKuze2GwjUHX4HUaiBH64lsBXm2NdpGXStwp2lodRfFwqlTPb52Pxxb2VeItfN8SEV3dFLE+1M
taU+Yay2CAxLnGXoFp8nedt3q761q9XXiXmWX84CaG16kpe6ouOCOa6VarCxkcxayuF9Qq7TRHyk
FEppcF57/1QQzmCjA/LjmgAAQtn/UpVaOVMuvEWZegXpPQh49Zw8V8s0WshZv4V2l2bmi2qO/4gA
sZ2xyKkbQi+iPBCO7lGO+7YujiME6N8RGZZNFb6rbu49jQhdvCDeP7zoaNJRB6ToEuvjC/C4aWlO
k7OTk1Qu7I0RZj6nDi7IFL05KNWEqtE8BKRSPGbjfCRhJJuODZ9TYQ0TxrBx0uRqlKlYDmaufCts
c6M3Zv+3j7lFhjrJe4WYE2oLNefUEuKnaLFwQd23fFFThGDGzk6XFuJ02ykusc61Css6jh2ZPQin
bJ8ETi5FENtHOXFvsOf+kZRVsU2prbkb0EHjtnHqT7nCx4t8izngTxVV+Q7ZxfnOt76cb4vgGMVT
/HC/XzNrr8sPQsqeZEFknyzUxpaKzY5R9YP2YuZac2vKcEiWGDbXmy8TaWMBscU2cdsMDlt1ecmg
Fd0CCXqx/bJ6sN1kpmhUO6Gx94qDGmh6gHAfr//mJ1tr6g2/P1P26iJ8N6D83eK3tYauXZ0ymfa3
ofyMpuyQI3DqQ47O7SrgdQsVnp9eTgZtvvVtJPzvN5fx3sNaBXXE05d4zbtBaCYbi98/jFwPeAqs
QEkehbd70p0d9TBZVnYJk/5XM8HLv4SxvypSE9LKHLc1VBSCyS7WbHvCleIa+Xy1/aI69riJG6da
D6NhvagVpltxX6dLOauFgXXC9vFTTqIxPTxVaYkuF0tnsuwLCryrvKNsH5gDo1T9K3f04iTnehf9
Nr9Bz1bPymIRI2feoXkZ+hxdTeWAeCG13FZFdHIa+62MyUYuqRHo5E8FVEzhTT4+Hk2Da2IAkxn9
Jxm6Nwi98c/sEVlWyJ81lZ1dYgepPTvontPU6mDeDs0i8TV1L2Ou43W8k2sX83GWBEHbPcfFuCrB
/lzlBXFhkHZKqAHIyb7u1zGwz6XRpOLbqFH0GZrv3uCaaB4ihG1qNW4opnWBF9J+DwxYYJOjqScD
BZELgFqqC/MFfjL9TTG2fBIo3i4ddXyueMUfKtG0B9mz+vhXz5h792GoogKdjuVWxmdc5abRzJ9u
aXogRIwy2HIUfZHr5Qp5N2FFRrGgKkDrDpWxnWZGVYYW9nMKBWABFsP6CZQNz+fO/KHjjI1cHiKw
rltj+QtMiEICaxstrhcyGxK7MUIjeIbKtWjzo6cq4uEB8bRfa+V9f6/9ct8va2P9SMXknOZVd5xE
8KsZssxtFmWoosckp6q++8hjrd7+EbsvDxEEPsp1A8Doh7DROfX9e6/7rTWl87aiQF2/i1G8i0f0
4DR4d0jaKGhe1ZV+QoC6e/c7SCqEYwxIUdUowOnNCodTj29N3/TttnM1+52n5N+xN7tO8rZ+RSZq
KVcpg8qf4qAWSyS67Xd7pIQJeoGdW1DipBkofOmqrFzHGUrjWM1lr+GALLJmV81am4dTP9XsJzCX
kUvqMCuWHYwoTrfQWw6D7CJxtDF8Kvgy9j+cndeO5LiWrp9IgLy5DW/TZ5a5Icq1LOX9088nRndF
T2HPwZlBAYJILiqyIlMSudZvwhjBm1UjNOQaK/QP93EvxofWkghPNi7qE6IOP487y53Tz6GIp0tk
w3lscpl+rhFJ3pIO9A5qNGAJjEur8SLRJHiWy928TDI7iUEbiCUTJNZyqKvePtpQ/1RXIkBo5TiC
X6FU6Nu6ykJWCjy0YKsO3OzhvIoQ1KGW1EcPasBXo8k88SefbVV/O0Pa0fRG2+Puq5F8oGIoOsPZ
mW0hwLMsnfkO8Ke9SaWwznY79o8mlh7BjC4T9L2eG28OADDp5zwia6S6VJTlut1DY74aalx1ta3n
cm/rwVOQuStHAFwy9Dh4DbkqOHjbOFSiC17zzgd4YpvR2uY/uU0gdB5EDc++mttkW8R9+AbNyb2K
eniLWi98U11hLSjXId5YZ91bNIBXzZCjehRwnrRMaieoePGjtHsE8Sr069aJ9Jrdra0CeytIdmUR
5SgFMw8OYvyo5oQZhZm2sR/6BC7JYWwXKnPsXF2+EJI2rheucM4d0FBgmpqhzjo7bzeNKdFkGTAF
XxlWlrBDN7IDYBoq2DLNdtGQOtegoeCYJu9eE4/vwfiL7a/2Guf9+F5HPp7oUfDiTsbwXjQOFajB
e1ZjDlWdzKq8JzVNIq4der448iqm7pFOn+Gs6edYS8WzNQ/iubbWvd9DKF0aAv2zS1rXr5r37kYl
37MIRygSvXUeeh9F+aiBmT3xfwEXMz5oDSv8GyR2wcCqs0C4fMGt+xiMnWPfRq0hCvkD+HYLuPfH
frJtTcC/bD7m499ViSmUZIzhwHr7YWYTa2korvxBl/9PA3GZzw+6MWyCwUeOEDOr5naq2uHgYSWN
uwBWYxN3vl64KXBCSMfdHqoH/l59jxS0p1lXJHudh1DXIJUshnvDKC9DVhQfuKqnhwRhHHAx/oRq
fUd1BmB1y/tjY1gaSP/YQA/IDa6qBcOsuPhz/nEbG+v2xSsnfOQc19uqPmh0740RPP0BmyjlS65V
1VXBJ9SYQk3cziRe1Hp1veErdFmjQQXu4K6jqCQYxzb7mdo5xp/La1gNqv6uFS8DvAV+pSlKBgvm
MIQVcmgMqIAYzQ3YyTY/AVTuTMBb72Lo8xeZpf9qFbSsBV6kxpbILku+ZQOqNAVQHYxS8nrlCuhH
f7ZDMy/qVdDla1hq6UkNt17ugQ0yk70cEphk6Sib52DJ8OhlPx1vfwpeIDdYXI4voZTlCyzBq1z0
L6Ogd45hLovNZDT2p8pDuqWBngsYCd3L2rXOZeOFe4yQBtjQsgExERVvNk4AO3wzrDNOW9PF8A1Y
xew83mVWJ6u2KcUvpJutcqo/zUVLlQaE3YsSmkg/ZneUN1UKEmb+ofYtb6WGVNA48pwlmzQfHDcE
YNA50aHux/6Jhd16Err3kgehj+xIEG71Cb814TX+rQ8PuL4u81sD1DHJ5MptNypeHWpoUsIa0v0M
SfSk8bDMG4k8qySjmolIe4SG3L6l5eJAZzv6MY9wuA3F6OyFS7Xcccb6BZHbfotID/o8sezwrHfi
i9kNFi8t2R8bOTWXOWvlvoXHcZikngvSs5p+cKfnnHvQB6gWoQadtRUCzcLZFmYNv6FFTGI1dEF8
dtzq5EjTfVBx6iBVCBrvq9apnb1qdm4T7XLLN1Zz19tnK2Rbrc7UQbds+uoKZtlt/N5LMhlzQras
hyqurb3WFjoMZ0ktUngl7G1vrA5RYWiPrO20R7TxtatF0ar23fAY91l0csrho0Za+ARy1XtUh9Ds
mqsO6/nepaeh/4gFBxk9MX9aeJ6FnTqLHNi31OSltGoD6FXIOYck6LOLF+jRj6Bwfya2K7/EheEg
/RcZ77VeCmyXjGaxV2y2AV/vI392yd7WkmcgGt0VCyAK/FlRfU3d5T1cZOGqqhAqHVBKskISbdKx
o4++nuxNXXbBg4EZxcEWC6gVzMEDErbR1rT09l0LmmolJyv4UUcO2Sk7DXkgVDiO+dfemPZD2UM/
TOqAZa3tf0RB8YC4X/GcjaTATH8P5D/4yEoteCyL9OMWEwFOCm3ZrFVTQk9HOzzPdqrpDaG7lrBN
TqoZzsaPqmoDHvFc3geNl6XCfwtQJHgxx+rotrX/4Zije3G1FCb3EmXMlrauRFrsMEUOzI2cEoBC
KD5rSScf0L3MH+B7ytuhoz5HJdvH6/Offnessl0/CsAxJnl9O2mBkUZ+fDQhwh5qbO+edZxxAN72
9o8OHkzXl7/Q5SkwGICCO5uBsfNR2zwNrOgegKJ1oCswR55LDE99rfjV+/EjucDmc4CT5CbuCuda
lVqKBZ+FXQxm7m9uh5WGinUi+JNZG/3IHer23MolxV64okB5KUosIu95T8Ek4e1KLq+fvkcL8bka
il9IQ/O7sjr5PmsYMoukc/bo1m0du8vP3nIATBJQqgfyfK6s7O9OdWZLzNlX6pS3/LXw/HmvWve4
+2VcnzxTWPD3q0bV9YzE5NL39n3y7dLq82MSb2wnG+NfP8Nt4v3iRhUeO4GVKEue7xPllGdoptFT
2/TJqpn18gu7IH0D1QFK2lQanx0JlwHdaArNNRvNKNsOzRi8YEAFuCr8bgIueS7CGAe6tvn3FWq4
JCfT9fTPxrRVF66mnmpjnfFGT5LHNDYgUdu9+W66JGFUU1WEVTMCEXisFiGte/M+qoKjqXOfzLg7
/+/ny9IdcFFIXzSI+WcPf5tzVoxpulPtGDc17BN5aCE2tJyq3jAEhdHoernl0cCO3IlP7hKi4lSE
mE2e34uB51y55ZVNqn2Y0QNx0ko8sJ0VD3OZOegXUlDTyX5fVJ8aVYdIYKU0RbazdZfg+8A45Yik
RIiG93H60pomek7lDHpcdulLGTjpC3IwxpqtZLFXferQF1SBXGoqTd5eq84tT23rD3tRBP1zjVbJ
uneF+RWduxPg9vYvXC/gntXVN7uBHuAGtXhuWivft4PGtr+Pq2vK62A7kkh4zxC2XxlymH75PoQY
ZtuJ9h0PN5eHtmajChc0D6EFDrDk8YNjcWs9ke3gR+xt+4sTm1erj9u/XBfn5yIsv8e2jyxwsGkT
kEnSiXX2eNxiW97SHw7Y+RMq0QIt0SrJH1FoCxIOcYVRYQD25lAnRnFmVd/AbfPhvOYoaKX+gJx+
5FuPgPaz7ZS7/ovLnpPvLK0/gtKdVkVfxF/LrvjCAzr9meTtIRDaeaL0fAIyJC692SHzpddfhEyD
M4oS4lKBMBCeRIXQHbDM9Jr2C/IOvyyZ2U+6HoEcq7JkFXtu+8XT/B5mnE/WhcX6J03/rMLrGkHs
rh73dhhZW9WFQ/WLhJv2EkxT95CmoU6tlCv3SJpTDW21I4/fbVTr/Fw1eqItPkA7SOrpqxt4C54m
TL+lwLzwnOA9N/Y6bIwq/JnFiDM1pPrfKUwJRMDT6WECWHiMwUgeB1H2eGxpzpbshPuENbH71C0m
rgiWgSelSx3gZE8rhPxwE1sipBDzsVAEA8urv/0nBfF7X5X2Bq8gVK4LjcqUE82nwgXe3/iY4v5x
FoIH/rNvCPceb5xxDr6Aoj3HuBL/8kBg8WqVX70QKbMsdYsnOE3GAV8E95C7QfQUZ6bLX/ZYHHBm
nteSrPQlmtP4orVJ0azu7YUfyYowiHci85Bp/x2YFiaBfobjFYXmfg8NTT9pA7zFoIyNt6CVziOL
g4uIbR1t0+Zz1JMbB49qYA5df61SE6GQJZKXjIGdl+ZhI1kZx3iqfzbLE02r2+Dae8VP9XyzZRJc
U8Y0bKoAyzQI+UdWuyOLkO2As2QfgZjTbVyLaa+aPdqEG9Mr5RF/rpStG3qTmi8NVBQySsXqFJAb
GzXTLA8IuTyLPNABKU0eqvfeu23g2DV79muY6s4r/CLJf0x0Z9XXYq65l30nN2pUnwP/aZmQp623
qowO0yVZG9SSmmLd89/9EQRvoZujpwCHapU3qXhJKtSIoMDl0E4IhToJyhI+8+/QzMyhljR28GLr
hbUfltB4CLlzjfjkizo5qwNY/7/PVDPT4uQsxQxq8R5j6Nsxto0TWyf6VYgh9L+n3YJV532Guip/
/cqStFrHhSZAo0XwnfXoXWt066oO+RhiXO64ebgze90GLyqsK7P+HlYxqs9PqH9QJ63298l2kFXX
ofucDIsJwIzxtFUGw9FpPXvdLk38lfnNkFXdqFEzM7I95oTtVo22hsHqAlLHbtEt+AAdK/Hj9dr9
rVlN9UbDaArRWFgAiYUJCzJwzs4vOmPf6iig1/a3zFuKdaxrjmx6sENYuh3bfrBE5mL4o40Xz0rH
tT7I4IsuDZACGGwMmtmfB61LLiPq3Aerth5UK0r8rlnlrZ1cVLtczrB9j1HbxR+0wK+B2qemo0gT
nVSrFwkrS3UqigFTFLOV3m7C93glbVIGGzWkDhpIx2uDm+1Gm1AWD5EFwvB76VTDs9fFt7PJ6/xV
kHctuxk+MMlLnQcswsKy7vBcBv09ndWhx2q33M2IDp0LrwD9FRgHxBWIUX0qRm/iapcklYCsQ/KS
hzF/kot8hZtJd9tLw9lHi8qF2+kfHfTupwzT+VcvMtE+pRvhuvJoINC6UZNK3y3Wg0cJWo2OwesM
oe8jd/ru4nnlSk8dSiS9a76Poz9DV0F5495Uo4rOqkbLwGDUCb/3vtPzcmvbNZRmsclcFo62ow3X
/PeZaupm0fIcasXmPmDoHihL251hYJcAuqaXe1pCpSqwQTbRWMSleyF5qHSFOqjBDKFbNahaRky5
7sY3rFHdyM08O7fwAt/0qem2huGjwAHq7w1PD3F0F0M0NYq4WvgUmeVJDaoD0PmNZ3jjc5mg2ZPG
MX8YhkjPJUUTJIn95ypEPcoOpAW1pnM+EnNaEsLWcyxi8e7MR9WLOidavBQgYzNyPqxF2kaznRBN
JqZEeabvYeDW23lp+rJHpLbB9ViN4lP7HSPa8ZxMVn1Rh7TABmJTQIW8GOHi6VRn+2ppuXOm7Y0W
R61CDE+tPXmPiqq4tDoD4rhiKvYNLsGju9FzhHA9d9A2iH6heI8d06WHPM7f0lDhrFW/KNkZIczr
SHl3M+RhOoJrXlJbOMRjVrwo9HWyOVHnat79YFk5gHHe6OObjRs70mKk9KpKfo57oLDIWzn4Q511
D+QgRqykCmenX3vmJDcQbR348eWRfHbwi1Xl7SQcij9O8Abkbf41dIbFGbAccswGycukroZoztJE
G9g75VAFjmYxfODyKvd+0IXP6gDuI99Cl7A3YHZwTHaH0NnHLiBd8Tumtrrg1Orys0Pu/Tkr3PBZ
oOvyUMfaWl3kHjpiDYYmfPZ4DzVL4y3xRHW+f2ilG/ZKn2R6UH0qVgzLap6i0VZdTcvmAmZxH+68
mGxUVtk1mPC2h1A/R+jE+945pwCwm10P3zqeJeuxXhx1ZvNb70/uL118C4oawHEHSFQLq+JbU81Y
77Hsf3N09JqqvIMZiMrRsZngpTb+ItEaVLjEek7wCmnGWxUS2bjAi6564ukkH6o3T3bJX7rdfg0D
aicj2iMbBQ03NOjyCHpSyVuQ4lICIfTtftqQwDIfu2laZ4mGK8tY5vHJCxIWUqGG2RhPLhDorJ+x
EUzWUxHvo6QcH+wlM9x4Dft77D5UK1nSx10/dsdq4QD2hY9eytI3GVG9Db4a/PcgkVrWZkQS4CtJ
El5S0vjBzodXfliJJwkg49Q78bALusb4QKnkKeut/DFE7mI9GTzMeA/kFyPx0vfeh0KXt6V3HAc9
A1bljJtosmz+MnKaI1Y9ZuaLrRp1fYAGNfJgwPJjscU0ft6hQSBOeo6ZRlmU+ku9HMokLmAwsu9B
+TnceIuUEMwPngKuvjYpv7xYs0R+IkECB29ZluZLUw2E6HuahRBXt5/0l9Gc3VOZYaekIiprnUB3
esl5Y6/nvm8Oqhv1dio45l9qirqK5PbfDVCrb1c2lstHjv8kzF5eVUThd+O589wf90lhAZ/H8hD7
izx4zmEs5Qk4e78mMRhx02fiuTCyHxVS9l+HEYU7UabapW3ciJ+z+A7SZ/wa+zhv2WkPjiDxMrTn
xm8qPsUTh7Xl5G4nxMrjzPPO4yKKTt22X1TMf5/2pd+ckOVZJWODjLmKvIdbhjHvx9J7m0yAA4mH
pRG2NOEG0FW7yeyhRR9JORs1NY6LWk/ehThTs0AZdNWXDODpIcykN6GryB8jDr+oWKKXOrFCCa0r
dUfzGjgFFJNOF1Tqqp8y9YAHBHwFK3TvDv3wrcDr4hfvzRUUCDtcBSEJTj9LvwNKGFczksLvVIyC
jdW04aOIKox9RBefnMHxLgXZ0d04xbuKd/HJXtQ0xi6bLurMj0bv5DuoDPz3/rEtCpbJqHyv/NE2
t6UD9HRCIGntmqa36ZxhuDbLIeAGmeCocWpGCEImJk6WQZFsbT8230kwObvAqTHMXJIYdoFOKPnq
8TbaF7ZPYSgZbk1jjMROS9sadewMBeSKHfnkDy9QRD7GNAi/zgG+47rLTsP0pPzATWlna134NcTc
mSQzxfSqzw/9Emqc+tZyv7DrBkbJpnOnLrCUZT2z8N7NZvJxRM+6jboA6OvPgwG9kfriqwikg8Oo
b98O/eAePUcvT/cudWZFo3Mt20Ie3Lr9eh/8Y/qc9PNqMFhI/TGg5oMcty6iJ7n/z8epKKoP2n4o
WDSTUzWO+oSDGNUEBFknN39OqgwPFq36yvM7f1aHuZTJRXenp3uXZKl8naz0SCkUBBjyDw5MbSQm
lkuosIjf8VNS3Obcoip72zjBSW8n7VOURu5aX9RTfD00XqfUegpwXPyKfYmNXRmSXWk1hR9VH6OB
RX8GyXAbTDrGO9o8fJbOL4GsC5j59WgX/he0BdstuITqWNux8bnrnmLf9L+UDh6GIbyAHdoD3pe8
aXeOgZQYYhvx2YtJH2cIAy2CC8nbuLYXKUt1mK0x403c+WfVRDFR32q41NhlhuIqv0H1RSYs0mZe
tbQBUW9nwIfnf/WpwLDBkW/ow36dzVFxceOaItdycGQQtivVViOqE5o4cloo28KyIUYNqIPw7a0V
YiV0j1Vn9+tBSTr2psQvc5mp+m8foeLMoB3OffNw6yL3znbW1iw0yk3+S8ak//vD1BXA+UV45cQV
5hL80tRVVFzR93ITDdmwNcYEBlTlfrOc1nqfCkeqlqqFqRbc9288Pax3Kkv5sXSrNQWV+BwbIjp3
8KvOqqkOXpOoZDPDeeH1mwUVcNYH81PvV7gbltDWajHmuyiQ8B8W3po+OeYZq5hPCth2w7j9C+6m
21m364pFeU/B3+4Qtz6EsjLW8yEp5vHCwwWjrEkvx0vlxvqKGjP2k8uI6nM9f7yoZj4FWYcHIG2Z
zc4O656/1IA6qGvdm3Ms6tOA0fZ7MWUfOTD8H1XvIc8bjb8SU9+n8YQ/U9cP63ji3ypssaj1UOHU
kv0ExhDnTBTFuTMopXiJ2M2WtJ+tQqNcwub6OZ3L5DnmpT/ZztO9Jy/lvjRq+wpkoA3Xvmd8Kng+
KdOVtSEDUto+1EGUPc1HS/PrQ635+jFK2vCBLLrcxnFRvOvUIFZljuldauPboIlNHEG9415NsJfB
yChute4jHDWecRl5ynFo+g83h9/Si8bbqNE0TNytwEt9p5pDOIs1G1p/ZUROzhvex8VhnrOzrmdY
wixn/2OfGnCWGeoMN451wa7n+D9OVWGFUSWbkO/+kOR6toFiZewVukE2SXZCZwJdpgXx4Dht8So9
KiBuekoMNLwN7dwGNnfgGLsnQM/xDzetKTWhjPfZMYxkbc42AMQJDcxpHKEkgNVZmXr9EvLrWVMf
HZBoXnzKREWmLcH08dC3oK7H5WA0QUxprM6QPNNbTC/Z1kpyNBfbD6ZnluUzy8R8i0WL/TBUfbWP
Nc1ch2J2aDYXkiHz66B706vfIbmij557Vk2BeufeDQU2Bsuo0MQeVesOrQUreUhKA6hEGyBgy6Ea
vOQ4UbRcWX7Lf8dOqmqbSbTu/CgOnlWguWjYSqv2DmqKGojT4lQ2gX1VLZwRKDcgwqBa6MzLq+GU
IOey+jQnbXZGObmm8hgO12H0J/AWZYwbaBdv2cD5LxniKEigVuI9HUPE2ay0+OIP7S+N3Mj3vtav
pHKnvyjTgO/0nZjcz9ZOQnRbvRlOSBYkv0ZteJ1KEGlOmiFsFtXap3H57czjNKxN09aOHZbGFxix
D06PvoA6zAOYBxn0G92rsluX36D/H4Ad+KdDBTaFhe9s6yPJQD95uBSsh3FJLCTtVYDqTwL7GyJi
LBjMFglBGHELGGntDd78NYTks62tYvmu2+bTMA4QvOh34wbX0Lguj2gbx58sWW7BKvbXrtO7M2n3
xaMm/MtHFAhLtPKbbRn12kHkj5vfC/ZiKPRja3b8YHJsNkMYF5/Zub+U+RD+1Y/+xoSgcSyKadr3
OaQ5nzLeuW9n6gWOna9rt0xZutA0cxudn2aOjqqZsnPFzE8PDzpZ2HdpUVPD8TTeq2Y/GsU2Z/fx
YgZutHExXtqPmbRfRr4GABJr1ZiXnjlI5l05/xR+ymNzFJi7Lghkqmk+6SoyVY0ISmpRZHVX/G/n
fqWCkiUSbBs4ThcBQ9VnB0Fab0zfH9AlbfATdpFTiUXO17fcSuqOycHtrt3Yrfe3+6kAm7Ai15wf
/76/PO+zTPkO1BR1H/qpeWxjmAs8wLhLcWfBD9XLntT1zLksn7z6+/12rGxH37h9xgIttx61KcDc
Ke+PtgGHM9V881H115Mb70Mddny7hN36lrOyq+e1lYlg+8cMNl+oVmNHJbYB9OqLp+Nd7IewrX4f
sJRazW4YP6o6gOp3U3afHnpLRzZ1hcbLqhAbYJRio4ZVDQFMCB7omoEloIoBHhI+etxlgwYeecgH
bW06WJIuqBRsJtGCpgXKwnrPw/xfrd9jrjuzBP/eSYlZSTSGsBTg8m0tDa57GnjlYyJ67YTjgb/u
s2H67Ppezf6T9/eim/AJCb4Yn+rPKqpeosb/HjUYuftJr/Zqsmmz4zV/TiLWLl3Ti0uOVeEGeKi5
Vk01EFCKAmuSOeKCvzox1VDvbNxrcIic2MaoyFid3sbtODjYA/YNyxXVvCrO8AMoM3sL4xEj3Drp
dpmdZF/bDj97nMY/UEbhIQKFdKv6s6iAK2gnb25jiHNnxsFaijH7Gnrlz0JkPUpwQfLQ5SlZAdVf
j+zcMvAjo2H1T0leZavMzC6weIcTxskjZHoOc9Ej6o4CVOzk099ddoWuP4jErYpAaGZXLEo5ssTJ
M2/cCZQG6vNJHOQPwNSaV61swn0q0NtUzdGz41dQF1hGEOpoU8KCGkSMGmw99oMidp5VK4615lXv
swzpSjSDVZ/ERYFlJhjLTH2WtFl4d8gQyw6itm/iHhmaCbghv5xWM2oQxdoJ5JciaNtL1xdItoz5
h2JGTznkn9hLHxRFGitu+TQljdhmXuCsO11DOEDFOR0+ckucaqnge5zqU9zrJiqdB8QUMUWjUOal
rwnqAG+ix9isBX95bsAFvCFWUu9yKv1b1Rz9Sl84Ab9U6zahZafRp6/+kOe32WFf/T27kXrNksUu
EH7l2n6OSfsy2/A7qOV8bpbn2euk9c5mjAb4OVWQHVIrZhdgQ1ASjpYLECnrEbjFk+oKZqxM+XVB
hy2FvlfNjJ/5qQnw5Sm8ud/Z5dSc59Zrzk6nISqv2ogJTzAxl17VxtQFvBX73+29D5aRvUks88VI
qwKTUw5Vk3THOqte/NRJ9P3vphpUYWYPCK3ww2GTLjolThmI87gImDjh2G+qELvnPwZU84++usID
WmNrvIF15Wyxro2etD79+0z1aUkRPakzqoBUBSGI/3/HUcAOqqe4ML1dEAkYi35T6+syCbydszAW
1UH1+Uk2wUY17Uc9KobnSdeRYedZFox+r1pqb6JaQWiCY+ap9zvSbwL/IQpwkzFLs3gdBqPeebbl
bjxZFa9ZA2KUgoca05cA5FSHjaM59k4FYPRWP+oktl1Y0Y9yiF8s/Ab2VDvcVypsxaoX0v05e4D0
K1N+D+piXpc5WM847byjio2c0nsF747unZd5P7ssWPlLbOhSOVWx1JTStVEVycqOveaTHlU7rx6s
13IW4YsY7EvWF+0n6lwm6mXaDOpYPrmmNhzTrkNWycG6NBLZVrXUQYPe+9wcHMdJn++9Ejvazmpm
fGmZpg7SmR7buM0u99CMguoKQRPtdvV4iS10XAfnCJDBfWorU7GuMXDd3fu8WNgrnFMhxjT2o2fZ
VErFUiR11GmwVEjVwRvy/lDq0aNBLa7ZkSkcWxQFu36yT9OUil1R+uLFigt7lSOF+4OU8w2J6FXi
K5YJ1oespmgrgVwe8sE+6JVfX3q8xdrVaHWLmNqSNXCmfzpbNZS2drw1FitQIZzk0PX4wxo6jul1
Pe9Z+6CSBC9/neSJc53j0H6g8oI10jKAcfQlc4ryY07xxjRY5OPl3Po7HPumr+6wlq4Vfavg0+ws
iG4HXMiQWZMpjykZf3MNlJFygHCnftbIXYfpa+W08Jcap93oWTfVHxmUUuRZKYSOvatt67q2d7MJ
2b8mK/LVnPNdBonlw/Kq+aj6kznHJKOaP4bWXbSigcVFznQC0maAHDPSr4ZO5TeoJcowuCKJoh3X
yfLyC4QFvWJ0Rx50k/YwWBo+UMuEOUM9hTotW8CG22yItB+qv2nB7blIDJ1lXORvsWtdqzLwz6jZ
YT03Nl+ph7nfhn9OyOXfen6f/N9j+LFK0Poz/kZlTM1/7HCR4M6vUMtobfmv1n1siVRj6jnw/5pX
E1nbHoU0F0gH3i71ZvDK4N11Yshtml18L8oCAOcsIyiNl8mxxF/1VL/O/AxfRShJwoZ1ezXYA6/r
cdixB5kubTIjqZgWXfIYWxurGKZH2Wd/H3BbA2WLd+QtSg1kAfZ7bfPhA5QKWJ7Bgqm88txRVjp3
ooTKiaVydXbMzkLUdhlS43jzSmgzy9BUm/2hidPDLfw+/R6trqYGNDk7pxjwOyqoi4BCD/yS5ZRq
FnEHB2sZSCfDP1qh/wb6VIKO/adfs2yDbJ4Gt4uoe79qAkjw0Cp5UI37wUHrRo+pMd671Fkhwp9D
2QpAL1zrfgj4fWPhB1s0drTne7/6NCtDEBFGpHP7CW4XWn68HhvVXaMX5Vr1zXUVsBxOwuKAOW52
+//dow1tuAgdPWGbl+41ToV2QqGCbY0VBa/9pEE7aor5lxXa868i9xsM5g3/Fa1ofRckurXLJjcj
dezjg8m28K7Fo85gTIxXpcejF+ggdsbfEWpQa515FxdoQXRKoof1yu0iuYcoLwatqPz8nium4J+5
SuTnfvnlyv59VM3qkmAfLjbkk4Qh5ltRcbB1fV6VTeZSLiRHhk43BnJaZT7pS4g6tK79KSK5d7p3
peU4bzoUTraqT02YkiGmwoaUvZOSPFpsLXaFMfbtg67pzoZNEC6fVihIRoNvWKnTqTXb/RAjOU4t
CCuTqtcPYxij0eT05YtfAI8cdLtcZ7Et9ipEDSAjAEQUjW/VFfUjcspT92vohn5NfQYFKAu8SAep
gPyieArdVjwNM3BBe3amI9onNobrIXugFoE9vAqXdhsU1q4DsbRW4cXix55gN3AKpf/9fhlJ/fmh
zaCgU4o4Cmtx2ETDU4Prqi3sp78/shiC8ZKI4lgmvnmRiL4AWkt5R6lT1ZkiHUfVyLNX6TKsBlDy
GcrNPcaDwIf9qd8gToseiUZm937B+7R7X+yF58ms5fF+DXV2j1VNQV7nLBcE9PLR9+n3sHufS5Zp
X6Xez3usH0EdylJWia6s+quOBP2xqKnyLK3YBKW7UafI+vnnnNfhnwOqPYlDxbd5kTAYx1vI7bQJ
qt2AE+/teobU+6vT2UhiqmmONUAezja2xJsRdFh/Vd3qoGJVnxzbBO9oPMf+GLg3RQSlU7SFsb1f
5V8fFukexlZpgoHB8hPcY5wWlsCKmle81TrvkIwxmp5BWb7YhlG+SK9I1gG6CYfEm9KMvVLFzz3r
TyrEX6Arli9I9maiuM0ArSzZzGnxAVvG5EUdkH53At98Vo0GmMNJatFfI0D423hLHWpb+gPQn+JJ
tzzqwr+V6e5ydL1HXZQlI7p3N7k6dXo//KvzX6HjcqU/Lvcfr3HTzVOfoU7DKvvn45QQnuXmXyiN
cq9O+tNtUMWlpNsoii8/1u26qn3/xFDPkkMtymc7pqCjJ/AtoBB1HzMLmWZZ7fzRj8HELlt0sf7o
j3Pnz/4otft91hYeX3gLAgh5vH1Za5/DJqH1+xAhKdqthr6IQFrxyGRwthcXUHCxQ7GIuJZq+jKg
LnSboAKRYl9j2djuR7t8m41n34NJHyC9+ZbAvEANX4tP2tIMenPeZyNIkbgL4zd7NmFiZs1ZDVpz
96vW4/6CSctDnsOuUt0mnLUNlV1sCZY5Lllw2HTU/9RoP0/66xytS5DvzRr6YYNiFighNVixLmOb
GcIIWD7d6GYdXtfw8V+Endly40i2ZX+lrJ4b1hgdQFvffiAJzhQlSiGF9AJTTJjnGV/fC66oVFbc
tuoXJNwBKVISCbqfs/fauFimdtMHWnppanidtR62GzOpGTp+erErPdnyM8xeraOz6nthAuTQm3ht
VGJACd/kh49xqkAwAM6FrRkiskW35n4ybx/XzDgRp9IsnhMdcrNus3ewYGPVkba4qhP3qS7C8q6d
u+eP0ZRoN8dP1qo9uE/RDLLe76qCNB7gJBkqu3UehhFBEbBLhn4yjs2E/5XMDaiHyHWhBQ/iAb6p
9Qg9xlojQ4328mvlzUGXUR6SN4+QSuTN8lt93kw17tIRRnTndkDPTCfGZBFM5tWCYbmO2RJ819ZN
rUQ/2AXUgNs096q3ZnvUobRsXbLBt7YfaJsuUuyT0hQO8C7OEJWEvB0HroJaDj8u+6GPtGBskKzb
RB50uKK90MyXOlpQXOVBXigXT59vUW4Pp/xgBg5BjQn2xHHSdqk6wSSKg9Y5JGn2PeucAS+TOX0d
Z3XcJcJAilGiYDAqX692tWi1i2arzYqUXG3b2hCVNnVRCdK+VN4Gix6VVlANe9MNP/SoM/XFncnf
dC2vTvi8HkpzXIzW4lywAVp17E82A7EAJxys5WOEsAyo+fRGj3BFK12Bn9b30XZSlGLjl3X42Mts
8DbeVM7c38spcufNTdkSmNo7g3/NAni6+lRn30ut2yRjLF4tPWhpwroIZvLqq8xVdpqwvms115Mj
hXizvv9it2Q9BwvccFzWWlCo0mklT7O8gkWlTD8a8joA47JlatRpkzZkoSSda9Ir0rKD5WM/jqsM
BxdKni+DHqV4lGr3x8SPGhis83P6CZo1tfST+2mtOUnzkIdRsSNsxUfJP2MLzIt4m7ZKsivV8ZXN
McCn5WAhmye3ZjkFUhufqrjrlrHvowyKPi5o8u7UAnaQlfQA42XJO7qFvmXtVK8ngwTCj8mp3PeB
SR0avru7UufYXQ+6yn7IIrBinHMFvh/4xGS4D7sxecxc4Ik8sqmcJlpw0uMxe4rdjnIZwDevlaTF
OFbPQ1D/lBeLwH1u47A8Y5p4wzs0feCn6Bj799P0LMFT2gKkMpHAHYaUV5UcyguVHusbHwHOgmuA
WSUPxbSFBqRAmKCeskL6Mt3Z+MvxmBvdGq/7tHjpJ5h+RaWvkjR5m4pO7NVOpGKTj2p6ngXep+UW
U9V/QFls93JkCwqiuO7+23eSV+W/o6jhm40y/fd306M6PQ+W8fHd5G193gN7KPN0Vw59uh3KOIaf
4nePHflW94WrrOVo7CqYDK2PB5189YM+6/1jF9jWMVHaepX180I2D+zjWHXBVd4c64jgSiMgbdeN
CZwdjKfKV8mRbyAqnwDzkdghsVzL0PLtp4+al7z6x83LEGpvuq/muVyhUl+KGksp42/1DBCVG41a
8REvTH2W1Y+AtEpyc6fFOyhoHPZZe0thyfLwTBtPpIb7Drlu8fUS6Vmgs6D3qWpTdnNbPEkJca6v
XUSYqe+8tZYwngNXDb3K9yeYFbp5NF3L3apEReFf841VTfDpd/pIK0mkc3vlrbBQRgr5KDDUYcBf
77vnFPvqStqP5BAHPvSURZ0vh/5fQzNRrx9fWySIxsc46deNEpm7LrOJBiOGbjWGpXsvw8HUQUFQ
G+qYDkG76muwhPEVrlR4P7nVT3wb9CdiJaY2g+5dDrOo4lGfxDsl70zYm1FHQjvt/LUTq+pHNgDy
kN9DA2j0E8DvEyVWF+PJXbekjQ/LQZ4FuYnunMA0y/kS6mrQHSKLD+ZSt1IwQ6I7Sv2qOkC6k0Md
iNIXOYyANxzVfx/mLowBgZFmJSNFKqVN1kFVFgeF1DnKhlCjSgsLvrxqLOTeZu9rpsrrsVN5Zjj9
WuqRP3XLbHg0ksWDJxQ2QF67OUQXRitryMLHTq3tk0O76EGWV9H48gmuwvRapuS84zsfU/KGdHEf
L3fJL/x4zRoY0KAvqG+TMdlr4RTxXViXBDTNLTQZ06y/iWpngObzatXF4bRGGJxuQoFmwRHaWubD
yAAYeYbHGPfxDNTgjwto8X+p0HYOn/PoSYNNH6ckMdmgjdh60LAITCiXnAVhsx/JObh8zhduma5D
O4OTt9zxcRgbyBp+R2coWVKjQrPwz8u3Kxuz8fwm/tYSO0TfW7mTfzgLjfHnKJhFch+SASRVyfLa
X6N//7rZrZODz5N8lbtDum7QK2/43Cbb+tN7/mlRb63pgZWZtRtrc9l0Bqo7UNRsj5JbO9akbvV9
jrvGVG8JtSaP3VFJzJlDXCPUlV2BovUqr+qKAAA0mwMixOXqRNAqDIac7eXyxZoASlGqivdxs9Gw
SmjqeicjEbslQdGpwSaN0/SrWUZy/vPwOadn9WOOBG0vL37O+009rSxbm+g6h14eTMaNvof40pFG
m2Zz8yhHDnJ9v2CdKkfGTLWiNT4GEKFFR/t66ufxC4g/eUdhtdM1UsyjBQ0VFyNQQZFoqMeXQ6v7
v8/+X3PRCGDJrGtM7f//m+UtvaV/1dni7T6+wLLFMSbL2DQVDa8SKxdw0vUBKTIhCkWY3Rw7Iw61
m9IfBqosK6MTRRuGfiqkfG2gkOtoMH0im2z5IjFb8jzc6JVc0XPe6NVPw9TvRJ+PXxPCBDau3fsX
PbOUY2KklBQjk85/9CNLc5W9Ras/iwZoWxt0xZMLOmpD/rzyEKaYT1jECNrI9ri1wkiQLWQ5u8yn
jznwRz5ESlYck9INTnDUtT1LXnHuNZ+s0M5cZVqnPvAyPQ+RW97JtVpWFO0elAuRJslJ5NVzE4v8
ZZ6qwFNYElGispOTHmbDlqyq+AkIYr2qs2H+Gb6FoDZ+ZnyoruYyUnc4h7P10FfzFWnIqwkF9KWo
9fyYU3Bdk3iuPE8zEMyUf3srr4ZN/oqKf7skdD2RIIF6uNeDpzJsyPtIm/ixTqZ+wydkfqutjiXc
UNQPnQOypmpjTAOVT8NXrbRrMDY42zTfvusT39hqoRLdoQoodvqkVwCnCrFzi3Q+9wiD1hWRBm7u
l1/tsPAiijlPba0Zd4FZFdhhmC/T1vUIe0N9z4aUFWx9jbErnagTvmplQ9gBrtXcQ1AFIRNS8E0e
yqJ48YUSnN2EgoABk/C66KaE5WBlwWvndQU95V2TW/p+sLWHZh7zS0x55JLZRDasYjfX1v/8x//8
P//7+/i/gp/FfZFiL8z/kdMCKmCrNv/1T8001H/+o/y4cPjxX/+0TOG4pqmyN7LgwAuaL1z//n6D
4bbc/z+6xK7YdAzxuoE1fJjiPUkuWGYziUpeDvhYyUCoyQX6nJNnoeZaNGeoW0EO/deXWIj/Wa39
7d5ygTFDo1/aGRT45tL8NUWqtbeh0oSeYcI/0Fh074Mu4NeoL/YOVgnDqq2yEfgIkyoVVqBvvrpS
C57FrUjgDSFr3sihImrlTp6RHG0cxth6wrnnGMTA/OtCo9tejSYRYu9ywexcd0NVUN+Eer03G0RT
/mBZD9Sb9PuyJIG6prJTWElG1Ez+KK+FSSoeUAd1+7wmYsYp3Yy0itrsvLYanoQo8ByZ2ZCyGg+u
mBGhDbWjuBoYla6ha6pnTU9YweT2x5S8aA4xUKcogsaozRWRx8tXhPlrX3dHLLXzE7Jb2rulnaCE
b8B4qRdY7da76fYZ0iP4rJnZ6bc5CH9G+Wy91+nQrnJItns1BxyV8VOwuCo3o5pXN6EQl2iN7SMw
T+qaS/Bi10DuAzooTvJipFW4wkWMyne5SugS2wSz5gW+DAfbLXaaCN2NHIox0A7DbJHrqeLCoh4U
I3+gEDAK/nZ5HA97nVQCZRUsltcIRQwmVs19RliH3SJNwasFfUkvo8jgJsjTj9lZs7ODLspfvpj7
c15U/bmNJtha9FKQ3Fu+ekyLeHosi3zCG6OGGzlsRz7RchvtJtfobk6PoZm8mY5jUCJeQSwhOMYk
bxOqi1WtbN/+VoyxudVRXZ21yC/+dpBzYfbuOInzZCsxzI7O/qE1EHAn6oyHsDZdHAKz+5xNkeIZ
WJx2clhFRgZDechPcgh+baf2t0yrkwd5CKs0PU7q8Iv3nFfMNmwiMB1bAkrEjg2s86pML5A+269j
HUNywiblGcB0XseBjMu6Gx6FepiUGIlJrGIWVKAAxjWMbzpvOrFDacv6b+kvkRGqrqjMm1j2VB7F
AopCP+YwVUkZUVtXYDEoncc6o5kx5+z+x3ac9zWL9tc5+TI4efKVYJr8WBqC5O9lWojqF3tE7Z7O
QXLfasS9t8t8qhAdr6c65SCz7F6mrl1poumP7LgJnDd0/0ih/Fc7u/lNtcf8JorE2dTaxFO5nIwL
dYUz1m36kngByJp17wkbyB5nHqHboTeBkS1DpXehw2wXx2EyQbwlk9rjI2L4OQXRoz2PxbsTcNGs
jeqlsQSOftvvzkFtlp4LmCF0SRizDZj88jAvjmYo/08RTq5ra2nVtR9CgYxDSah5OMWE81yoW6Ig
3gY9C86mX8TxBi8OXV813VaILS2sRbcBx+RNryp+w2Q1HORQXohFt9ZyW1836RI17Gh5uxpctTwX
fl6d7SZfd1YzH63WL89BZ5Qe2+Zo1xKgsAYeWr6gLAxXrnmNRQRnJTAOdTCWX3Hqm54aRQH0BFNc
O9Lv1j4N2+9D/H3qS+Hh/0hP7hjfD75Q73tdH59b8cOwCMJ08EqwBlPKO7S94MmmJN+aRskaJNZK
KDVckAejQ+Yh4pF8AODoqjqcexjacEHHlB6C1m5s1Wneequ+9W06Po5EP5+FPvgglplHcv2Kt2rw
mgoAysTT58ZSzt72IqQpqjnRTc6RCRJiuJ6qfYpEhvZz3O2cXMvv0S8bB3ewv8vRpPnnSe/Dh2YI
7ztrdH+SoYDlysnfB4+HZTINj/iQ8uGu0vOMegrSHbu7zoO9MZyhvNV1lewCVlSUYOOG2AVY//Fc
kPgMAoVkLrv4hW8/dNNf88Auxo479Uuusz1G4lpcarUWRx0g2bokh3xrJsPezzteKmNcXeWZa2CJ
a5Qp2LCIam6UCJEDx3ZNfq3prpKEIEYjhU1QNUYA0UTcO5NSkF/DCmjKvs2ZcH4WZvNjqtT0mcdb
5ZVUIC6qPkBWqFiDBH14xLVkHcOZLq08Y51v0TX790nax7u89JM9xbh3t8Y8ORlR8ASgXLk3Otgh
y0hOWQQpsM6wz3I0KZm1ZLIYXtjqyqPLNvlMh/ltpvB2mykAXw0rfU8iPXiz66nYoHTOTqUWtF8g
acDXT8K3oc6IdaH2v4dOGRVJ88xv8ewaXfmNFKhgXUVud+3JqDtj/yCiPRuLbw3xwxqP34NoA8rL
VazfRbZ7DlyDGNdlFI9mvVOtuF23yIs9ADXKPjYT86uSGZsGZdqXsIqrS6qSeDREZvUCRGFTBjPS
nUR7lIe4Tp8dXt8XOWJbPG8JO7A2UVU9TuOk7hEoFedY7fLzFJv5x1mEFYwiut2eBzZ2O2hca6cL
i20ZkSQQqHl61lI/+TjIYc6nOhWwZfLzslkMxsbNS+XPC/I+Ixt6cix6TaFIq1TrIeUN4DhWvcOf
DiC/o/RyHd3pm0J/6fAxqhumrFZfpXU5bly2B9RzBFrOGWKQvQylkbmqbXFmP8BiaikqYPf6PZSu
ZzkcYHj+eXNES3NjkjCwS1G1EENvvgZ64HpDp84sQm3jFa8jLzg+TxynWiVLoT1F0HNgZ4BUStRJ
TZ14n6CtfbSXkj3WU3Ko+2V9twwnfKpHoqWpXldzXK/H+b7MGrEvh5lMX7KiMDL6cAuWz0jCSF/c
3s+3fhtDz8Mke6eIdrxDHOg1YApPrksIMH285erI1jbW04e+SqJ9SmYgcelj/YKF7Uk3WtzD+jx9
IWqEqmNcv6R2qV1MFbZ0BJH36trtVZBhU+N47P1T/dfBn002SVpwFYbXGZZ6RQGtPcRp8DJ2dvIK
Ic/0TB3IlhwuWQ/8WP0zuI81srGWlYm7PBD6lOQupb/7GIY6gMAUjNMJNWxO8SoqtxZc44uxHOSZ
qzsrWFTDSY5UZdKHlTylZmJsbQP8Lyy9bF+F1pNVmiRujItLPweHw2IrmNptGzoLsJblGSmbYvPx
VzcxByYJ7rSP18QydMEdHuUrBtfD7+Hn1c4ltEHtG5O417Z7iju9B0Fo5/ipGOaaGR9LoB+kIzBM
xqhBA8lC0xrWgNTEQ720gzonGg5Nh26mGPA1LEFMd6pFB7kxeWZErf8wO7ERrJQl2AoIZKgo9zzC
izdA7cE6r5LpUc+7ySuwE13I8RO7lhQJhAHhDZZCvBtoeZ18LOuoYezZ3jam3u39zjnYLYQ+tqHN
vagUMEEs0AqFh4Ng2eDBHlOu8jBmQXDvj8marWN4l0QxuJAU0Nq+KWkWaSmtOvjwuI4qraep2GQL
0CbekoFrX5Pe0L2hUIb7GaOS5/h2QIU7JJ7QLdr7ao4goTRJtJVDeWClhtpFU6+fU0oHzAmL5l4R
QXzOFwzK6MAEGZxE8abWiM7DcpBn8mBi5fZazKGssIP5qDTGdDTVbiK38F9DOScPn3Pylo+5+KuN
G6edZxdTb2BT2Acm4A7ZuYfD94bbsfOyemgOg2XGXzvYMR19mzeBx2WX8Hzf2QRx3bTMJusywjgf
xP5+6nIaDXCQWZrSabL7MVjLOXkQhlbdGw/AratziTdlC3Vgl/TsjcrAjFDyOVTLqTQeWf1vhJEp
hyFpKTkjb62OIy9uzZOnH+PIqvEsLpeQHeib3sXJcnKKZKLZzT+CUvk+GkzxnN4c2hLP2Oex2gXQ
j9TeX3cin14SQ8H7oGS0J2xUeujbNnGhti/sRhMMFJHtmYXRv4QiX/m4huGhUHqOkpDEsLjPqIky
93n4z3P6MHwZ6x6BOWpBnqIhaAcfRB0lSZtFcTEcE6fC10CPeCAAHkofwKiKNzwk8LtyEvZ56DQq
7a7v5WER7Ky4bGklcQDZ+PtMp51H2SxnW+M6prLrY/ekmn3sjUqzNhbjeDOptAi1eHgQRTOvkBI3
3yul2+ldJL66gaV5ejwEJ8UqxAFs4bzJcrN77LPR2du6Bk2bkI7HOmqYwwoe2slN1/ryEsWG+GIU
/BGK0b7JkUu9owbx8Ahgwf7SjHBeEz1/qng771oLQ7PPNtYr+mo42opi3aok/VkT1v6eaUa56i2t
ITIhmk9JlZgbQgZTKHfssAhugVKnQh+hVBh4LJ5pNS9zXRgRvjlr8X6S3WkorE+l1eNZtQsiKn3H
p4UMvl/LiXTsAGjFqn3UIexvmqnh+5qZ4Y1oPu6qXNuocQG0gxXIOKf+mUC0cW1kZb/5nJMX+uWq
PJMXRALlf2ox98s5fhW+Z7Cq2JdomhCYBdF7ktoWtCOSVJq6t+86vHcra7lAt+JXb5BprYyds45w
buBZXNZ48jB1DmdFwqQ8DavRa52AGGyCMNYuTuxNSsv3rANSPZvLQQ41KLlH1ani1WS9WTjbXpzU
phxqE+sphzQTR8+CNLuXw9Eu3woQ7vcD8TZPDtBNOa0CGz2ZuU64hRrZL87UTnQP8z2AC4NmD/ya
jtjtl3BEANZ3avl9aHiBj5lOhMLgdQpqSKQ45WWcE+e9sJV6pSDOPQBQJe8hKNujSkfi4wC06fdZ
O7GvWsUoutJZMfehZjQft8izWl7922lftpFXoN9a+SzR/LgkHl2DZeiKjp1sMVgwOVXt3lwOgWNk
W1KN6P8KG7v3SJIMnPKnMlOtc1uH1i0coaGQlxiuaJWbN7R95g1xJ9ZFWOoH1uTmTZR6fQ1Maysv
8v9qXsFRGgfHNItrAeTqmte9fhnibhUn5q7XtfRqhFl/nxFGec8fAsppXDn9vTwTlhauI2qBu885
XuBgK1n2A8H6t5v1ufYyGO8sFcAsdnSsDs48vjelk96E6ohzR2l8XXTl9LbMg1PJbmBgxTlCZA2e
zh7lfImN3cvYwQFhwKlHlAIPvbIpDxSWrWNttbfE/jYXkU84htM8EAig3klgTNXQ+Qfo4KJ5hzcD
RoKIOz81NvFUZE8EWQ40zQ9215Ubnk/tC3lS06ad4uiga6J9Mar4lWwi/zo5jk+D7FXe1Osk1sTO
yGp7+ZomNJqdoY+2J7+mFSUOk9RsTx/f0az3JA7Hj9TUi7WTdT9DYXbHzwPy/L8PhyGkrxYP/20u
i4+Gkk0PxHkRsRMYGR9Z8Cms5VB27FW0/KYvlAmt1PRdOqOhiMnaWlc1RRA9mpDUA1tYKSR1D3ks
flZV/iKE070mPFHXflGLx3lIMs8dTPcOdUrIrqU1SQBwFEBCTbc1jGlDLUHn2QXHiqSw+OljOAo1
XzxqhE6xW0fuYxNevfAkogUyIQ9hMGi7RugwmEWz6F0S3jBmbr/raZ8sWHznoR8sHD10SDbQPaOX
MWkQ7SJZHUJvoAxG9xzpXVv37kOnERXgmFH/NTbo9symAs2V5UHIKvm+rZy7nprcvqzJL5gJYMCI
sZwmIevbYYqBroQziWdGQCdQX8zuOTmJy0iYMO8zaLdrOTT0RrmFUbunQHZh66exXp/A58Vl/E21
rO44mD5izeXg6GwNDCJzdg3MkV1E/cWbxRStQ/hnz23DgoGVX/Q11TQ0q+6cvY4V2NCY1dlbpmY/
GyrXSV3dmtCujtVykGd2O7BukKf44TmVl+D97YlvFjt7tJV05dQJn0vy1FXtHsQkwWJwOcm+CCvj
RPjj3ehQu21HAAmspnX7GLi5cyQ0zT5+DGEv7ktLECpJHUl6CeNmmh7swSkvTZWf5EjO0y9NTk5X
vPnu4hmeRZweRoumlL4YguUt89A3u4JeK34QDGBGP4snP/6SKQWeEBfzqhVQHuoUx6PqZP6M+WxR
49L5RhHk29C7yZs/lRj5FUtsnL4OLkGzL5pSvOpkI+/a0k6BEArtjf1GpeMmgMS5m/D37RpzUl5R
fAGhiZBCNw8WYSA7ozPeZCvws7X3OZRzo1q/DJoTfzT/5JS847MNKCwSV/iNf//8HuS5FCt4GvW+
73Bk2hN5nm2Zb2rDmd+BY+prO9G0q1m6gmi+DLhJb25lL6D9SichvcpzDKM8mJcOQaM9KWFPY/+v
GTndQxQcB1RBciQPdYczlWec5brOE2uZ1uuGYdyqY+U+WYB894Vf55ugGin99nNz8l13WMmrBMZW
19qgl7Rc7InRfBRoV2wFhlpTYOBFIPDwcW3GQ1AmgvXE8q+kxIavky5oD0UK/yOIrcmDxFIhn+JA
/kZ1ooH/e0j+sb4LnOYi5yvEpuVK3qf5xldwacO+p0uOvFqQ9LE0OORhoIRzV+iZsrP6OfvofMi5
z1vIzQ61cb77YxqaLM25Nux2f1yozWjcZgl5uPJCFSO9nga1OhE4XWxqArWe5qwgmMyI+5cy8fmo
H2eM0G6MRVnzv+u5cqANCfagEQRTQpUCclDRkadkv7L1aatua9uyv/FI6LAJayRV8jLwdCVX7xId
lrMBlevgD7p7cUGyeaKZssc6GLJ9AiL+kjd4QVb9AseBfqhshUEHxm57AdmRy/KCPJNzgwHooFLN
vZyfMbusq7CGtS6C5k4e+mraNpbWn9Q5u/vPTTbL/rPF5tqqLhzh0GMzLN1w/r3FBrEfkDXbnjVo
oHVi6Nmqa4f8OC0a37Svk1tHnrBS8KB2nQT7lo5dxC+/tb7AQdUBObViWNqOMo7Eb3MhzB5SpMnv
/NcaiHFveqU+a41oL0bFhwxG5ODNUIatngsgl1GckDqdpB7r8WyraoaaQ6UfoaTWNum3anxQylbc
J72ySRy9O2PUpDIPhHaid5OLDe32eR3FKi2nKEh2rm83+8geUKPyxjxNVT/tTB5VVyVSEo/I+2nP
lz5HS4ktWQ60WfKPQy36ftfm/heFNIHjf/4lO3/2MW0VoiKQF8sSLHttd7n+tz5mUMezUoOvWDV9
yt//s4nJXmfnZ4MBD+WvxiYlEoxfIykXSgtwloJZoc2q1/kBLaFlyMYK0CXx3tu6TMwjNQZnTSAH
sKTJaZ4C+Bw8NbvpENmlee/nNUAwJWh+ZO+1q4Q/NFMv1o2ulehDEvegmoG/DXSg32VR/1DVVrlZ
DZ9sWyXQX+htamd5mFNHPRv8as6ZI0bU9NALbGE1t1EDB2sNEELkUB6KwNJX4R1AyvTcw5l6rkOM
8+oQvAaza+xrDdW4UTfhK7We78SiaIgC04jVD3ih5S52bjq8eCj5OczQNb3WeZ9H2figDpm/ioJm
+FG/d8HobDWRTlspBKBDAlM+6h/kSNdrEoAVAIN4GYJHXwNT95//poZtW3+8dWxTg4Pi8uGJws/Q
7D+6073vh8E0Vga1i7suDPPvCFfgwrvteO3DWD8FRZt6OOSbt6YhBn25Qw3j7yrp8mnlYLCIVN+L
Ore5VLm9l5EOOjTMg25qb3kRAt/o3BF15xo8nP4A2Tm+2ZNL2yqwf0ZuS/qHIV50abVVJsJPQjf8
W2scmLdJNWSwtkAMx4tFPgkMw9rYEJ+6tSqjP1lj6i/qJICxqz7gB+QZBd1K0N63lojCCsfsZSS9
ediwEGN5OUYT9fF8WgEzDl3bPZdzW18yipiXnn7dSDoSuIPUwjxuilOQVNVpoFseeoqB7DrE1W0F
m0hPGsoBtDsnJw33oDcv9jBrJ+TwT9ZstGeActqTI7obEi3tbpoK7Yn9frqupuxkx2206Z1kOn0e
zKibTv57zmftF63QqFV1CUFzCSBgNZigzdqpdaXGbl6r3riLi4H0tmU0OFDNbEshY2Bs0X+npv6Q
sJjd6zzS924rli29LVYoWcQPQongRW8CxXHZlrOCr9Q4ooaznML0tVjKHQuEf46vOVd09+5VngFc
bja1MLNNo8ZHCmn+WVRguSJ89qswy4BtDJ34Moj2RzWOwZ0UEbWj/9qVKH8b0ALAZULa0are3Mjj
LdjA8PHEeq/egMTHXQag6eLkdXgRIMDDUq9OiHL0szbfqynKSahf0ZfaQoYJrQKC1zKkTBZuO8NW
PHkVqVKODq/NNlnmbAmBHp5HPijnsjC3YhDxFqlqcB3YL2E6KIptHoTBNS4cJOBTl9Q7jbr/6mMs
L0ETIkUGxejOBG8k1iPPlJ0590e4uioFOpbR6C91apwEH1YVEnv2+toNI6OxKQROKCn5koeOz6UR
sPi9HLEw1/d+lU0rwU4L4AgUkan71eFPP4V9b96SKp/ObhA/1zq+J6Nw502l908leVOoadNpbbW5
ci3o0XypEt8TvNrf0YAS15ENzkmrK+OBJmfCStYf3jXohkTfIdeuYOJg5TvrxhuhsbCnHddqV3JK
LPO9UXZ8nJjVGmExiYymTqh4CkVX4ROB5vMydMBOkSW5kKqnY2TZ01HwjbOVHKvI/FbD1P2Qj1q0
0cT9Gol1GX3xfVq4pVHEQ7wtzZr3DMPUVp9MDeOZmhwNKH1n+RZMDau6ZC7N7bjIrY2ck4e4J+Md
UsuuNfCIUZ2KYGjZ80y2x3JKzEp2hB4kVX6IENNtJPj55FDyu2sNTQtiJs3DVtFeYONDhbe1p762
0scq/zlZGW9mFSpUO/6oicUKV3PRbLumUb77efmrnXryKSCx3fl+Ax6O+o4n8Qd1NE5nUlJ/Mw1m
BVvvXmvsCvJIg9N+mm5yhDm1fgBwEgLm6wd/ixBwAO4Ezxp78A7roH+scfjQfFpOPw8ZbKX1THdm
KywCQslfczydatx7d2LbpL0HyVMoku4xsbKId3U53jAwRN7ST9jGvOy8VFHMc136fLhhGYdc2Zjn
hRF6pjUFeLWIre5gx85eGG5PDKgRqKeJcNldo/HxvYyAq6sneSYPcahHRDlUuCIy0kRx+83pMXSU
c1bZABMqJ9vM9Po29GvSS2Ha0a6Dnw2NOcgudtukF3lBnsk5OUxFra8Ah5r8bHwZavbf91EDdNZB
01foiXL9Avg92HW013lVs9/Hk1ubuBGiRCeK8xEUbbAflfg+C4aEZhsHqmD3fVAKXtH+uGElO33t
FUzDbTaXl8lyg+d8rlirMt9lhnUQlHoAhSfmuQmpWSUEtlwSdiA4ms49wZyXfCBp4WO+Bsc4rLIQ
pJePingtbwYwlK/DrK09ayr49QwDu+7MHe4pGj8EvosfZOnx5Xp9mzLVv8ipvM5+Bo7t7CrTfq1c
tsasX5N8ow5ddw6XQDv02UgujCDdxij84xUflPk6yMHBa272KBWyy2gEtfL4scBqp49rUiGd/2vE
lmv0VAfQhRP2IKfN76Fw4QvXeRpdaowRxs94SO3XaITwxe6IaK9lqE8gPEa3fh4MB9FYFpfJ1iTq
8lKLQvd4YwZe01XmUQP3uwktcRR94b7HCgLSGkvL3ThT8UqGIV/LC+CqjthnNp1S5UeRDaQI/u0U
ZTmPdSt76YfaPdqV6x7lmdqqLrRDDiwef5/JC3HWYw1qgEdWLc+pRnXD9f9l67yWG1e2bPtFiIA3
r/SeImVLLwiZqoRLeP/1dwCqc6r7Rr8gkAC1t0okkZlrzTkmmCxthddKunCYo6+KhrHqeVtn8Mls
DyvMq8hZnpCKh+52UKi2RsRcI+TZlRBzLyVIlZ9Dgd4GQIv1xywz+0JgO4FD892E5DU6OdXh32vt
+SXdV6K8B21kbDXN/gq0sLQOSsPQVgx4PwM6cdRmyVZoMTEvLAPmyX8+A9DRH9UwealFmR3LopeP
eUxegV3r4WEedg6JsOmoEseNSyRj9518hdpINwsAyqOPmms/MZuarEwhiGXGWXXRAc1nqVleZaFX
VDhz/ajRE9rmVtJbizKhlaq5F5sSGxnXjn+sAuvWGjygJ9SXPh/C3KRlUjMfckmJ1PiWN2MGU+Ty
78p81oNORWJQX39+mNXaNtRNWDqjyB+HrP0keNJ9BVm4RM2nHOZDPJ0NpC26QdRfHZTb+6JxiPtx
ivw99z+iHoSxHCNcK0gX8esn/c0e2myROYn/MZb1nzgnVRkz0D1rR3fBGkW80tn9e+ZMZ9QZxOt8
Nt+N46iAYk5b+/947Xzt33+Jjd0BaVm+h0iwlmaknfPJ95Xolnqeh1GKqSlsktdhitmYDz4bvJ+z
JJHGlirJL02VysmYDvMrKPhVx8Z11lkJ3L2IYu0EMKikeTUEO0uFFjIM2KkAWIsXQq4hzvbl8GVh
dU6G0di6rtoeTDPdNQS3fDqmMBYjAZNP2L1HtPUxxj7a2jfLys9laLuvONH7ddL3+jG2q/ySulEG
B8X1CFrqsnYhBGw5Ct31Fn1jd0bDU9Ni751NrPVfo5KXZy8GhxLXevmRecEVRrp4bsNEo76mW2uD
CGl6btFTkCsswtR43M2kGND4kro6YocZETHftWqaGnYplU3juCoKlKRdxh4extDyYTGHrFQDQyVw
qtRfNII+TFn2j2XWN7sypitBfpN2dKfldkfMmKJU8WEezdcpcv69OZ/VdkgufGvv5lfMl/79+L/X
1uqHsD31YA+1i3+TpoxH5/w4H5zpLAM8aC/nU6S1GA/hLIRmLY5SU8Rx1HVBsA7D+Yx+gqADLMRq
ZK+3nFKTYpfC0NC2AQZpAI2Sh+Eoqquvf/dKLdazG2T2hViSLHoEsQsps+IesdWakso//QzcftIY
azryyUadMEZC5n8P85CFGD4gTBjMISq9CGH+GcEwycw03ysfLVtpyvjOZptdcRClsEBVipiexNAH
iSsy4apEhifXTIfRIogaIntcU1DTMIb32LH3uQiHZ0vmO2aKZpXlmvEY8CssZgY8aTiLihidVydi
Vw81/yBt2qeWrWEoYtkMbMz1qu0cVJdb9BATSrJ0i4vVOLbtEmPPAJfcgB5a1/3P2XxtHjYZYLRS
yA/fUtd5Ztjfphn9KeM4eI6F3W3qwtYORrvxHKd/dtoH0wzzV7p5gHra8Am+yq6WtnIrLNYoTkaL
bTY+Cz34Yruq3IaqE+d/18tA+fz3+hog/wJlJX3H0noMihwRgig3Y5xLemNFES46PX8zC6Bs9YTL
wvtorB3a2rQpwGGNjseqslOnurYjnwzZ9wuRDii1Zdgsw96SX3U3OYvd4LlWrK88KF+DyVOVeANW
Bp5YWwuW5KNQVf2OAi/e9kWHzN91IbRUS9hnw/t82R0NdZt7+AKMyDx7DWSFzI6ag6mpmLEYCeE5
FzcNW4MVvfGQU2OQuo4QWeEzqQr1dR6mSkJMZxu4/oUkiPhPEVeHcMyDb1SmL36jhR8so+mmkifz
JiYZXoVl7DkeS2tpVcT3UMSyVzHEjQcXLORC1tUXBdbgHhu5sXTjsHm1U5dNoz4MX2Yvtn1GUBfF
kD9pS+ISHponT1YKqw3+051BJi7pkjVcWYVIyyy4GpPFEuWbubAHwp68RjmzoGwOcaOC8ZcC9EQa
wPSdfEooqU9d78NQQ0T+0EKjWFFw/2OZI7Ha08Fr0+Scd8kvUxXOdr5UKmS5WsrONHXvnrA6PbSx
1i16anrpMlVSqlOVS9/MDP27RbzIESj+n/nFbt6HZPCS/oyDfqGGavAZTZMeWsgc1d9YPdAbU+nF
gzfq5fiMGbt8SlUbuGTKNoONfr3KxikfSOA6rcBs3nD8OlMByz+mAiBEwDNxS2C2c2UhC7vEjLzn
IQlLcgod/1PL8i2iANQ+sFyXmZGRBB1Vf4bR/E15bjgrqq5eRGXsRGuHcunalr42sRStW1/ryGbk
oFT1JXCz7jxfsr3C3LAOI03TkzsNO+81TKO/h1SHgslSL1hVsVsuKF27C+S77GX1JiaiEJ7dMZw2
s7qv2Kcii58cV6MoHVQJ4RcRDeCITlvRAnCbhyYa6VuhfM+D1DPWmcyqM0YqSIWUTZ54xPuLPEn8
txy7i+dn6ZcWsMZ0FCEQR0HIoFcVmvKjakNn5XmePI0yp0uY49izvFi+2iycSz0x+pUAIHEOpwNU
QdB3sf2Yjob/KDztScadcW6E0p6zDI6J656oTPSvCsvzk00gLYmBpfoi4nApkIQRBtObb//OIgS8
9MfL/C4o3AEPck/lOELsTIxLYti0zXXy4hbzDfzPtEmaY027ZJ3Vin8M0cYehYlLiGwE68zHt16G
sVrf8yKr76pCllDZ0UNw1oVXp+hVC+2ptmibpsTGbOahoVjKKk3aOyA6rBeo3LB1Y+EPzW44522o
PZtBiDEO5WzLknmpSOfc05yxWBtFybppqEuRgqvvqAVpPCYU6ynEQS+qKn2r/TQ4VFqQIwW10zcv
teolMonx6NWCcJs89I+F4KttqTZ7JXpLT4apJyvFkkSaNXXLBw3ZCJj6bEGesXKLkEMdUDJoa38I
mncL+LJedu1nl4URM7DjYnNuDJpmzrgoPD/CDC6Dq1LJ2GTH6Y1rK7iKEg1sTrsETAIHRS198Fpe
Z+ziHk32UF4aR8ke5wNmKyZ1r4bXao7ZI6ZO/+BlcOLmu/5QNA8TEg84irKC5I0vvGdpvsgdu9yz
Wv9CoeuxZ7frna45/UuvgfRv6aWpobmSZT6ycYzcQ4m46DAoPUEjBlYoo2mTred27OCtlpoo4VJd
11oXT9HQGWiduQX8Ndxs9GHLIbJRdPjt2h6Nld6RgE7AbHAJwoR0zikqu+1IJqDm9DFfpyMrj7bn
bciWMC5I6YJdOMJp+dnfYBgudworeHtrtBExX8RsrauhqBcN0FHMaI489dNhHv5f1yp/R8UYDAEO
tLUywxgn8iICS3GMrOJJTsxFOMr9g9dW2RpCkWvubz8lD2Ms85Whl8q69r3yplpVc0ZNdZjFHpVs
gltTUnualCCzJmRWjWiWElDN+o9ExMXQ4uvmeJ1/yHUiZ+f3RLL8/JQcjQ2yjXJVJ+VnXsN71Uy8
Cq1Z5Yc0izEr87s/phrs0aAPyCFGu5lNe3wjMuShCKNiZRhBeko668/cGpybgYYx9bjmcRbjPCxl
cfADwMy0p6krWPhu3Gk4X/PCABxjTzOQ/EdjFwRG8PBzLSfrhwluO7+MHlTFLBP5h4zu/NIpRftJ
WwphuG6/YbutYEaU4CECqq/WVARGpPg/D5WOzEVTjNNYqV8JJrbfavTVhf2dRYx3aMp4lRc95TyN
VQOgqIVDspcj6WTMfPYgHAgO1BqtXfwbywQxjKvZx/mSZsf1sQjzlWV4zirSQDHxsE5/9Qu+jt7W
NMYROr1GlSVQAn3KdCd11BAFmwOGSYx2RiCzPWHlgHI+iCO6KCwUdofuax7/Pc3nrZZJalHO1jaK
mIVQnfkvceIFyNEJJFZccmDRc9E6tGNzP9/1c+U3FnrtMht+2paiE6OnnmyOe+HZO9FHFY7Owl/H
3rKuHPfO36Z8LMpioHgIPKyWXvkohhYuZeIf+pMaufZrUeoUYRNN4nmhRz+6AC60IHmbr0/ruE08
hu6ztO29W7zUhWp8hsj2MX9XybVkSjp0XhOxZRvUF8XC8VWl2bcNN1rRMvOl7bUAM2k3af+saM0f
wV3amuctS6awDxWqtGjwOw1dhAvFJsm1LgxtMw7YerQuJOF9eq0ZkzFNWwuNOClwuadfUg2F+MIz
iJL0qornuGEzLplrdmSV3hI3+QpcL/r2E5WPX6y8hgjm1maPHCkm/GQXJMwoFlSKT2jktCy84jWu
/WrLGkHuJAKiZ6FklzCv0k8pyeIRTjRitMvsk1clycqIwSfHZd1tnIA5rTD8U+lV/Y0CXU89QFmh
m6BuMl3S26J6MNtz7t5wpg/f8KP6hdYV+mNaiH7jFl3Kgx07bB0hscPqeYocD3R1TSLQsh07ezVf
nG8LzXJPGdFczPNGs56TzqLISjN432g7Asdbjy2xaObQRACEC39Jf1A7zAfXV1H9qtJSD1ovaarM
p/Mt578vmoei13gHqgamDi301FRJOO8loOqyGpZlV5TEBtfUNWSE9ni+XZGNgfbE8g6TiUJvoqBd
xR0bzbJXnmfNzVCq/V5JLVp6YaH81eEYfUNx09/m0yVbbcIFkPAclB8l+G4qwc9nsv41DihRo7lI
n7lucyLyF2DJkLP3pIG4z/D9LIVuG8+JlpLaRG1umffKt9Vm/jYMcxROBjHMqWUHR8XT5enfwYjo
d/CK7zZy5YOQ+IkUW4tXgsh7RCvTRYssaL2q8fIaqsAt4LYk3QRGc8VUgPzMdfzNjACysio+lZnz
p1D7Zu8ht10wx0XX+TAa4VcBQnQHLuTvJW06szTXXib5l0s43jKYLIpZJYpjawuUGPPY1pdekMWv
itPvdQEke8hJrbEq0d46PSBXIG7TjUu88vwKu5pserH+ZQeIIAtoc0wNkBTmHPd/1+Zhr/TVLarI
PJhfF9e53NBJGQ5D+mfubcaxCrqzYo42W684QSg0EWDRgMubwdtqNVWmNPSQAwv6lL2qthi+KJ6J
6aAht1hmLs/eHvDFUrOAWio4GKIpaZkiJ/+HpngeyZtgkxF0JLwNzVnBc4bBHv5Eu/KbWp7mg/ff
t+z/GnaeMmwL3XpOqPqc0/99aNUS7Eda1qvKeCoNzxZUD90DWy75BTXvdwMq5A1HM/hRtxPPFIzz
ldd28TLLEM3ZDhtzW3GHg2oE42OcRgH6oEAuA78eH+drbY7gJhmXXqIUe8twGiSu2aeVE9imx325
UVWj2c6T7SjaBxwLxd0du+ZBqfptb1Soeis2Cp2X+4telv5unvN5X9vrdNd1EnE0KqZwTzW0R6JL
6GISYuhVhb6P+rZZUWbWD4iQ0U3yBF1LN2m3c/3bSUgkn4c/BXAb0e2/od/+58Xz3flnrZZIia4x
XpXJluJNh/msdUl1TCI9PlEcf6E7Pd4qBxhFYU22itYXv5Q0SNdpYp18mDvndPJrVrHm/PLwTSw7
VdGPNZDMZ7WWEL187ZCjHN7m9vtcl3HV/klPXdzpSscqxwmbS2uTSxBVZfiptc3ENNNfVPz2WwXl
C9l/LvRFjRyLPLNeiNd7HwAtXJ1Ws17Gol/4Pr+ITFGF3rJKNTdWDgAbR+7f8tA8hJUWAZG33qKB
DSqVuvJWTQdX8dLdfG0e6ikFAjdNq41Oy7NYmXhSl6IMs5WMBRmB5UjLhWeAmFwnQBLG4hSmtIgK
nw+U5eQ96Y6IONK8jE9pHR6zvNZ3div9A9P5/6jc1VryWiaat/lXjZsrdP8KeelYqwCc8Jj2ZqPi
6gxpKLpOd9S6Idjr3hgwGQzFUlgVv3IjeVopafLU0Tra14aBIHy6lCd2t5O6+G2wEtrg+e4X/DmG
C7gPgEmkaFDrQmBztJJxuFLPvs9VynkU9PLO9ra6mllzqafHYgESckMipLHMR5W5twl7+WDUJDCz
5LlI3tYtCjHknI5prJmthm0w5u1r7MGo0kI1vMzDKNw4zWA/OGFA3uaUdlLgrT4Rh9MfKqGvHLIk
TvMlMMIm+06RIecKyVcmBuXakecAPo6VeaB3QO6oDJ18kkVWZj8koJadCXJcExDsNZMmm/6qnz8p
2ZDya1TVSY1Zd5VdbqzZLenbSIVeNcJ0Ow+1lr0aSbPMBielPtCzXS/acU+7Ot9DD8W7GHrdpuhy
/8HBHwj1eVTvZqdTAtL15zAWKUttbdxh5zOeB0Uj02gaxmFFp0h01Wr+TEgniE8/XRo9QJCe91h/
87r1DwVhPZoo3ROxTC62WBY2Kz1jqYHpHeCsVHeUqVcF1WyixJPHJA/tjRE73iEtu/pseuivQqQG
L04wfNZV7v8eQzLNyzr+7C20brZubf59LLAHOJekHIEBC/9jvj5fyvE78alQ3WWSpIRd24O2szAV
vpRpTyqsKtXjHM+DNvk96PrgOt/McC+5UeTf6yzVnxvj50dijRAD0WG7UK32pXJSQKcuylIbpfth
PiCxoIjxv4cs46k/ud7y33UP587GM+xwRbcpO2KLjC6VTZ/NdkL3V2hHu2CCurVZyp4NkU1l0Ch1
26x8RMHTb/MYOmtCpOOj1hTGZap6idZp7A3SBdpGmcoDv0IeQ3qbv1Qxvd9ZDCK47oJmNw/nA3C5
akSjUCZVvdfaMVzrmUo8jl6qF6fubXuVoGFuOhZEhRLTpg9GscCdzIPIoc1RWeg8Cje1EIXhR984
hHusMj2mCtyF48Uyg6M6AMFdWrlslkquSmKeA3xR4Qhwx1LQTlExQynfQAMLjWAS15Kk5eYqKv/M
XjYGieQNLuzVAOd/Pw/TQOwBQtSPQxC4D05mP6cWuQFChV4rjdbYFJKqZDNtUYUuSTZqJIov0wwc
OIrZd4Dram9FHT7xQabrPsvoJ6pKuynSuN+OYRpgxk72ulUVT62XmOfCq/YUBU+VFzQja/bKgcEk
42Vn8+dEtFgcPNtXUHaC3VRrVEuuyHdpTDVdF/mzOrj6ozWihcso/60KHAsfgIlWuaL5rzGWnB0I
CxV0SvnpT8w/p04NqMQNzidGPwqxPOqQyTF3sjFZs2koTwjUyxP1jGZXUCtt0/HDopeVZjkRTDpJ
MJVrpN8wZCTuryp6iXDbr6LayK8uCDiIV0m7d60phIFILzfoHlhn8dx3OtOgoo3rIy35XqmAE22q
2VF4DAv+dNTiIBVaEAuOsJfvGWKx55jv5C5o8mZr+Kr54uvl2gka88Vrg/CgDpRKQ88j1CQT/uIm
pfknNj1BXWf8nwcSSj96iGDE4gX1OY2AdI+RLD47R1m2qpn8gnuFZM4aGkBWufFIm/vddRRz2ztG
D50Jyf+/Q8Ky6GcI1J4Ec09uNVGoR7XFrW4pfv6YoQBgo6S2Oyqr49309ZpSfR1994O5Sm3RvXsZ
gdcGgRI7LLz7lHYPtZbe7JZjTcJdXJXBteQRf2WDFyy1tkLrlPCsmw+jG1Mh6R2zP1jJGv0jVni4
NdsqT+SvuICxgk6pVmm8+22o3MA9b+ZUGd+yfkYm0EzYVGrTv8cpOjEqsheCwk6qhHyGnq25zIf5
OlWU+lw6z/OVYpoLA7z0O73nOS90VR7TJLHvWWXxadGit3k0H2wFOYOraPUOFZh24m1EE8Vq1TP3
vRGiOzZr55b0ZA847ljtrdJybn0cOje3NPdtoNnnWkt/l2xgedT2xDLr8qY33rD/EY8UKugVkFKA
NTU8Go4FRGM6My0gH/MZi+q/Z5oOiSONocqIuvhTdEn0NB+UGvhyg39yHjmClYhekNY6D0tT4nfA
zLDqMtVfgScHZ1cg7dSgXNy9OBh3yhgluzEttXuZ5qDhTKf9ZmlBL4HIzsaqrWUcKWLV+QggRa4l
G4+Z9Bo5zd8z0XvVOhIgJ01mX+ko6aVo1OyC5hKTZarhgTMnJArRvQ9DkA8Xy4jcRUea2vu/GwRP
/r1BDW3cmJ7dHLLhlcI3Yg9OErzyzGfKvysCvNI9zUx/icM13irR6J4HNAXbrqS31PS6x79g/Cw9
A+F9nsLjQ91Ib8QNb6MfgjidPsl6jL+jqj+J2EGvqxZyWVnoGwe6LY8Ott6NdCNa0H2PN6hALKfH
UqwSvRCsV3SfT1SBbec/VDj4moRrWQgyTdMDCGSApRCKXj7Mh0RE0QMOMlKl/16ZL7fdY4b8w6fQ
+if26PM5zW8N99Ci1oLsWbhuS1KVEeEwYI0dC/kwp3vLKvZYf8XRRnXK7JIF3aKq9TW5bTrREU58
CPFC7PLUVC5mZ/sry6qcJyyGI7DozPzohH/o7GlvhKJed8EdD7ryMvjRm9ezPRp0VuPga/R7DIJs
XfYR5JhRrKLwIMzUeqip6D6IvDcfSlW8NV2Rs3wJmovi4+EKMBmLKVG9b6z0gJktWqneeBll8oee
+aHz6+ATsCl+nNqqLoIl2qXtidCdb8RxuHd19SUzh/4BhEsc3pIB81cha4CeiE3PUDnNG0uX7/kD
lP33etdSTm4LgO827gYAtpFEpUtfISKsu9U6ghmxraRqH74NGp9/nwiiM29u+woGJs4N88AvgS4t
E3b7gyj0x1eDlgNc4eYtgouypGeQPZr2FHUMXXFtBvorZRQEN2FJs0091lNnwRrpzLUZNoq6Zssz
salmmFVj0UTP5YXMlxrDVMXzeHrnDCCOC1Ys3qYL6Uf2rf4RkNC01ItIOcZypNWg0UavtFfNqk36
tz47NiSQLw6cyo1r+HKjYRd/LRzhAR1pipPaG/Y98uUt4gv7MFQFSJhJlaSgUVspReJSKuytA2HL
0BJC33rhORduS4dYppxm8VnLx/ckCM1zUgmxZZ+aLULfoC8UV1ybbthl+xuGun+Qfbhs1Fi8YjEu
L17ahguN6JwHQ4XEaJedZCPE4wcRK/jV2nCHi67gZFKV02jlBpJdY4vEUqNDZAVLpU3bq9kzfYJM
9c9kZeSvXiMoEI3rSnVZVCe9AwjCdFbV4OTLHxGW7fn92ncxzfUOOAUvHbJL7ohkOdhm9IFE7j2i
CnkvWRajQgBV07mje42UurkGtQo1X22yvVdWkGXQRbPTvtkiPocmLqWFC/0AWcN02lsx75rwhp3R
gXq3o9p9CwcD73/bo87Kre4NTk/u2+5bhqD6APoyXzl7M14VafZCAlZ1Je2dTpMp0wbUWF8+0bAj
AVaa2W9DuQ9key7Nts+uVh3X8MkU9674BQ5krR7YQGrJPbQJTxF+lr8YfvbkxIQbm17x7rgBQZux
rSLDFUDKiSwh1AMdd6JHzZcVEZSJquMldZRvZi2e8UkConAybvidXFJ6Gj9MgmVWQeB0Fx3JxDoi
E2jvV0l2pnYRrVuBhoGySHYuupGqSZS2KAJS65F0iX1Stf0VNZT1aNuOs0pGci0or8NzM7v+SMI9
TbMuxFyc9NqTsOvwytbtAeKJuXagoB0MM6tWbKDKbcUq9clUchzrFp3iZhq6mUN/zPUIyQVfda4T
dkwqmttNkqr1g69kwMVccR/QQt8T0QVAwIO/1+YbWphB9gjreJ3jqN8gVbHMne4R1tFUanDJG1gg
esVazqDtzzedKsQSaEFxqZiilopRZJ9UyulGBf5vZoQnVQv8l850mGFVveNf6pfBxted9oSgI8Zp
hZcRXdXNxjSz6HNbQ33WdM9GU65SE4R20bm7rhzdi1Fa7jZNqTINAb3sJtZe2qSC15JH1kHkBk1W
r/kyZGFeopo8rNFKsk0xYnTuCvnVjcinI81ubiYy+cPolulGQmRbWTa8nLir/NXIm8P31CsOtaVr
J2GNw7KZZlzaYZ8E3UR31CDuaUR3gLZ+pAYviqcsU9c/s4K0UV1HMMnzEeyaWbS8KxVrOyt140Pc
xcFKl7HxWjbE2IDWGPc4uo3XsEzxixSXYjSKh8Grym0yxNFeBml4pzdJ96iq7a/Ub1j6AkQOu7E+
RXqxnrG+ZaHfc9V5EhQ1CE1OvuGExx91Gn13fbGJO637pdjyADTFfI2GgtQqr4JXQa1hkYzhLxt3
wyFxaTfB00/LZRI5wbZrIEs3ti9Phl/qDxnivk0SZu5Oohd5iZVq6wQi/qDuq65Irk2PruzSRxrE
r60SxCCsAbL7Tuc8GMjn114L6m4ezgd4H+betmkDNw85sMVFgDXjhS0Vfzr6+dem0MqdHtXHxuL9
nwm7NHIJARn4Hs+E3fmaaH9DFVizqK1e8hGGZTFKBUWpGb5JoA4LKNz2Ecg1nzkjo/puaB2L6grj
YQn8eyNyB13IdK0fVYwJqRqdW1K27m7Z2TSNjaOdRBRERUTTFoTdVnXTbD0Pa6PO1jLr+V9Od4ta
WhOlynzOMEmiVPfzw6xUH1TvS3SNzdqVZZwMe8qCHnktJsjGzWztcFzyM8gU05akpZbryqvitd5r
5jXHrbF34/S9iNrIWWgt37WydqFINM2U89SNr/wjv3UtaviCSfLiR5X8TJeN0+g2H2WD1EVRjIcx
SRVQ73z4F5qbDOz5plPfqFxse8kfz6z7dZRl+bqzTO2uikC712ELD4Q9YsVfsyr6Bwcpw8+ZN58p
gXHu22g5e3KCwkw3hp/WK97E+D5fw0Aw0WX7fP/vmkYBTR3uHtL3/f+nXY11NV2bBotEf2pcVzmF
cJF3LMqmoWMVPNXc6TQvPH0ZB8G2bw25KpvMuCmDYtxoR8pVr2j5xhYWW+aaFfvClqO3k1FQX1nH
/uSbzaFmVTCmiMeKcmPb0ANMl/bj4ATeW1XZwVq3tWzfTUPV4GHH2v5FGfpyBSi42ppVXt0CN9CO
Oss114NtbWJa2JrJn6ooqyuPNkRQKvWjC5csVJpXGp7xwbd0CmChJy4U9NKlQvX5Y3Czd6Zy885f
WDs67M5X83U0+IdMb81nDNbDvsn642iRm9xajXUnI4wskzhj7jKNC8Y/lYc6AOPMwKmogYOq5FjU
S2/M74Y0zJOAC7O1ffxvS7Qx32of1Qcp4nrVeRr7egiE1MXt747qIksjU3tE04G3ugVDmPpszMCO
HJXMlr+nk7SyMDvQ8u3sPJ2v/O9bSlf+vGZ+sS+LI8RfHmSoOOJG/12pI0Hu6eg8uSbrrzIqbIq/
Lim+cdWt/aYUL0NQfM+vJaVsYeRl84UsSMtvPzPqPK1Oh3lGjZy1bIB8oXVsT+Ay2tN8Vv3wKDVN
4mbEy/1fA0IU6v6evt9OM/R6p7jTAlunT2Mhc9xEqh3czDaOVn2if0epLg82Ke6Xdtp3GuG7tL2Y
4iFX9PAVPxNKoSFPf5mR/yATRE75GLnEGUTyRGJbchJkyZxcS9p7CajzsVVg+1Tw269WKtQ9tF5t
SwR4fu/pmiUaskvktXaplbdMBMnB6INkLdUESR+yg8TRoOP68FbD1GsPZCPYTGAhrWuECNKRBopp
6lpDCyqdT41kJeuD/G7xoKP/o1sFYnILDc3fBnrwaBW5BctM97VrXRDP2RE6T5qrql8bDWcEu0FK
aCrbU2ZMQsW9ILzyEDWXjTMWn0oZL0KtL7+NNNQWQ3Z1i1A+95LPpNLK+EWlS01nxYp+zoKOa+10
V82b/mpUac+3CBDkMLaraOyGd6/W7XWCBGDf5En52iJOExpTcNRPZDM2mZe6a0HpNKzhk7gMMbO6
2SYQivqat5rOnDoSaDzddfxXtl/yAvsiPhFJq8L8qinDKIOz6ii3PsA6yze0tqZiu+9tk9jBzdUs
2gqlkhJsRB3CzFBK+8lytAeELuF1vsXGgrJM3JBtMt10qfDxq1dyO9+13fKXC7LhwEI5fjD8KH4Y
WXIkOkTueWT7TfzQe3G6Zf5kFppewVN7IG0VLKWOQBSRMuA6LapuMVnCF+H7aQwwjA+WhmvzEUzR
MsKnp/v6eCqpYFxs22ovPN1b/iHOCGsXvwzsYBqJlvkOSKFammw6F2niyCOPBeSjWkTGieU0jzSj
u2Vrd1A7/LR9zCo2yNQg8VnQe5u7t/Nhbli4BvsQgKLDJm0+cr8kFKILWjLL8tr9zskNmvgVRYRS
IwiDDqCQ0uJXsYN9ipj31PHBI9WmP8yj+VD5kLSL6aDVwSWUhrOHK8LCQ3j2qmta5z0eKxq+gXwp
qS3tA7/V+IaHlPgQli2qsJm0Loh5jpKS8TGM426p1h3Rv9MQF0lF4sOgf1mpRx0vSsYjUAiytfjS
Eq5iV78UTAeYMoFThzS73KgjezalCxemytL0V4L2yGLURXtPw7y5tx7oAEHdYlu5anMvpgNZSCxb
91DEnmb5rO5GMHRHlm1JE7SAMGFQzyVax0n/3hjSPN2rcXGbqGzbEnvldvQz7dfQPuij7b5HlG1Z
ON6Af/w/ws5rOW4k26JfhAh481res6giJVIvCInqhvceX39XZmmaEueOuiMaASRASiJRQOY5e69t
nAmr8VGa0WFbDHUSbuSgEgIAnBQ/puhefSalKvpe4adeqF6ab0Y11JZDFV/dKKyerVozd4qC8cbq
MvcFI+RynoPge26TbqSafF4Gppphs9ARerwmiuvsCh0zBUyPZOunnTmvezS1lclPos0yinrpqGxC
fIGHRgRM8LYkgTk25s9z7X/TTUX5q8EX2zj0b60mftNtPGtFTjxv3YILLBwgsVUC5tilaOWHTM8R
ep6sdkpcXO91vs1a5Puj0/RPelv7p8Yof8ijuGt+pC1VNZPsByzIaFNjX9mUzAvebEt5jjN9P6D2
OA5VmD8hLw82U+7Ma8NTsydzyuKTWTD55jlm3fQgmptLYiXkdmaztouU0d265TDd/I4XkmW2xhVM
ZbQuG9okZtLX36IcNP/QmKvOb8xtwa9wOw0BBTDSsa/qBByk1+zqB+I4q87V1UQF/0D85CEd2+zB
m935hnd7XHeaZq6R32WXSZ/3jWPoR5Ui6LGOr1FX4pNwBPE5CB6M3BhfbajWUgmHBUNRsLKQZ+xg
DcYFHsIx/JZ26VVJW+dJCUZ1DzDIWcvxnH5LZipfq9ArNl3fibnuTGscy1iWpP4t7Ub/RlrNaSz0
+EEOkcozr7wRMkNlev7NoAm/j/wexWVULYqoD57kBpkj7PD0Jg8cnBrozzVQH1W7B6ZcGVikem0T
JPrEJEj41RD2E5MeQQVTSoceCwsxjBa6SayRmGMZbvu9o0HwonuAq+VGHk7D8F1xsoxntJ7fXMM+
tFFavZC8au6ihBleaPJ1YLrhk6qnSoWUOSlTt5EV/q7XAMobirGwRXwyZTofDyIZynk5H81udh5C
QgpSKnd/Q8tVDE/bEIqdbCQT0R0xQxlG3RzMtGth6MMyUzw1vdSkGIgUOEtRjXMxVkd5hPA+2jQU
GKjVtLwiHgfbfM0U/avMPArhVTymCiriOEirS8nUbgsVKlrKjnmKi8VOoWSQz97MavlKZLi58TPv
0qFYJ9k6pmDhus0+15Rq5RlhudfidUGvv1miEeBTphIsIW2jAbHla5beESqy6MmuOv0EkyP/FIVM
Pduhus5qVnyyKi8/hpn7Js+5ROgta+KcoHZ7l7nxqRN2hruZw84iiU1U5ku1+KolUf3IxOt7SRLZ
q2b22soirfSQe870xZ6Y7YK/e50i5AWFr/Ybvc6SF8SQcUNGm6JUGdVDseuaY3jyxYZyhbs10uZz
T4rHrnViMj49ykLrqCpfG23YYvTWd9IBDbvRPtthdpZu59x0Ju5PsrVGSNbXTNX9Ta0mCZH1HM5i
gzDmGYS+dmTJHj754eZuneeqbR4NBsjDFAC+0UYW/TofsxqfeB8k+cLz7XKnmJjdWjuMmrU+n0Eu
6Q8z2r8rpTJlRfgSTuE8Hk4soymAqlZ/6nij3feK+oiTknU9waWLYvzsWeTE6XQEqD7p8DVoJK5U
Vou03N155yE5pfkmModYSjuLMk4m0a9RnluchgvwI8nLRCr4wtWs+us85N+rqdO/e2lznRDIbrDa
gsTn/VFCoZ9q4PVs+sH5uef4+o3S2LwtKDRZZxDJzckrxHLTi0Aqtj25ROXQf1aqKDm3nTWujaTG
lIb9+6nLx0dTgTw+hRO+aSCdi1gPrJOpW8WKKLxqY8xE6NRejuya6MPc8UnkZikKlKuEAaWXpqga
pEOy6IVmjQ+cT5W98K+k7AUr3W1j9OUdwZxty+2uatW4lKdzcU1eqc2BBIoXZI4rvVOw6cATWFVN
oyJn94ZPeuV8l+OOSnG6aBP3YgXxw2QDAkIcCR7lz3JoK6D4ZJZ463nqxBHCpjpIf2qox6o0t4HO
jAh7Ivg+08jQPRGMvQKz3xDkVVqHMkzbZQUtCU6OFQBnCqlIi00qwhcix6q3CRIT5h3/GZN7Ceih
Ka0O/5/ftEntYA+lYfXuQ52aVtDTxnTFJO17aXkp/ZZMO3ltyhLMF2HcZs9qcYVg6n56cHR3z1SU
9sYEJsvTNbBYHS68g9zcj//rXC/wlh+v6kuDRYX40gzR5GJI+TXlwo1t+hhdzEiSOAyUwmLInhYq
OJsq6qdTIzZ9l4qNRfBuNbV7ltd44BKd4n3jWE/UQmj4QTBeDSxen2ZT+StQ+PglmV18idT8KZ3L
8apn2DL1mYagpzvKRW6qZGRPDTBFaMhX/usEjPQx90j4FF9BleNJicB3qCEqzRX8vZRXqQHUtkxc
/4jJZqFEfEoDehobBzEU0s9O/2RHNq1r0euI2wpCzv+4AnK/9VnL6xe1BoU5Z28jZvKlm7bdRc1n
kIXcLDnSoSuRCDHPceNYTUp5lUPkIZbXxOEDyFui2ckxNUYwQeS4sOJr/rLpi2YbCsm5EhMvCd23
w/QFxm6w9jKbL3SM6YRN7UsRVAG5DARGRXX0Nx2S6ovjucjsi0m/hlaDiyeMC8x5oFd84lRIa8oL
Xkj+smdCs55yDecDlcHnwuOB6EdintHxVAzyrDu12SAyojztEIr+k6Hnq6qC+5SFfAL5x6ITcdQW
wIB+ZdGX0trucKyAI2j3toLAh3r6rXKIVtc0936kqeiyIcmOa3kyCSNQX174GZFIzZzrqQoz/VJG
xmum6crzXKrtOa6YtM16yQQv8PPTEEcD8Yk/6hmZ6Zxax7ywrRu0eR4RfrWIBLrZ8E3jSJaFed+T
Y7lF62MOATnIs3IzK7AmdEzKqHJNsqni5AJA/i30Z7yxHQ5Ax+z6n2AASQuwCY89y03jqZA/YjCp
NV6qPIgLWCvknCzy5itplNNT62YvBpceyrjKNgY8wsU49sHWZsmD0S+rr3M71teuZ5X9ZwiPbvwX
ggd+ju4YqulomuPKAJlfwEpJPHqKx1xz0QyazcolwcBnztHKt7MC931JsF3rlD+P66JpHhX1rWGN
WFVhvxkxgXxKY0KnEy03v02ZteW5bP6t4QzW/AyHipcGS6um8DQpgNj0GfXMn/8FpiYAW+8ZN7Zn
qY7qObargUYyDEv7wIZyGm/yCqJFefi51Ub102hVdo6xsqXW7r39pURYDusuOJZuPl3k2TFylSXd
e5v4XT1ZKGZKENc/4C6ab14NklaOKEXH7y70/057KmVyiKJvS4Zqn6zfv+bD9wlsFKVtML2E+ngL
dUK+36tCUpIg60Nt095P3o9EyUhexnujQ2hV2EjKiacrqbKtEwWJHLFTwdKo2uiAO8M5mwD78UXw
MiHRzqFLy9hQWQiBhhad+pSGn7DGwdv+cLbniXH/Ot5TXP1+0SS+DnH3J/kl9/EKVUkF9YSKAJWf
hCWi4sZ7gDvNERFKc9TmBJngbO7uQ64tBCbQLgA01IiUxmgb2vxaFCI6njIlcQhlgZclTsoN4Ets
BE81bu8nSLPBAmj+dJKnhiYnmKaLXMzHXD5ksbGn3XZvBmU5E59pMCaACHjBMw0dfxi300Vu5IlJ
izjrWD8yf2p2clwnWGgfRlmxcKnB7cI60TfMDILXOEI30InwxLZKV5E/GCelYyZiqFa4Qy62Tll6
7fUeUUeqWyC9VJifEuExe0CCqG6m27RUEWoJ9pOeTSIa+C+Jg5r7ed71ZAAvSuyJQWjWbxAF7jtu
rb/vpHHevP0z8ts1aGje9CSxN7WhUqcS+QRjhzoG7y3H5h1BwRNuQwXyW5Qxx9qQLvXN1k3WElEV
0tpVtIWVKsaXLkSATjB5ts1kA6kx04VSVChBrM74HAJq0RrzS0tF8dwiR8A76LnbntDklbRelf7R
8hTjwZMSrRIaJeXDhFeRlUx4k04VhBL8jNzLaUfgsJWQJFK1VKgcUQW1xEbuBW6ir6qy9pf3NaAc
lBfKM13AO67MtkN6pkmtvQJrYQIJZv/gp5XyJQ7+ksOOSb+2o5a1CQeuIuz8oMAQfIrha7kRf7Gz
2yGdH6O6WbRQAg48NIxPGY/Fs9qPZ2AHIVKjuGcKpSWekJqan9xpHj+5N8Nwg3wJPFnbZEpWr5JA
XULTXYeF8ZKYRfSa2whU/DrLbhOEPiCHTQI/AE7bHKYeEDmP5Pgc3Hw1d8NjzFN4mbbEl9w7om7K
ZKDpyvKL4bzNuW48C1bC1aqaJzmauFFwKELHX2pFM21myzPXmc/KZkwryAehqj/Lw0GJrTWfG+M5
EWetOfiGfxH9vVkgBUx7Pt6tN/Fc8AN7Y49MluShGjrzwa/jpyaN8hWi6P46mna5nY2+PtpjTwct
KYttPgbTNbDibGXrrfEZqiaqmRbOWV3HNSt+e6Yw72s0BP6j7Y5JxV5oFsGhd2nHjEKAZqFVYEDk
WZb0M4HGtX21jR+OP32ZWxAf5kxPpAHcQru0z+9UYnduIfz1hEbLs2MxpWdvKr5nRr0bKygysuII
lCdH5E+wECW0sxfDiQH2laH3Q7bc+Fg29d7hBqXW+ijzpIeCtgkm77M8GuuZPq/Hp1taS2aATpfK
na4yTVoOQWt9aJEeJhAo3X7BUrc+y41CY32EPTXV54Kq09HCqtWJI3kWyRJn5fGkZm++QSk9HKP4
LDcOeVmwSarv2VQrR7du4rMvNplq0F6Vx4RWovuB7Qy4eO1bJtJJGMfrWLOqt77hZq6rFD3dTIpb
2qvJUW7wziVkz5JNdx+Ux++n369x/BMZEwDYBny3dlLs/ueV4QCVCcvJqxfQzzLznjTKOH0qs9a8
BcgIqszUPiOJci+moX2XR7jbjIPm4+lwUKBYFDJPfpg88dfXtwpNi3ZB57M8yROGVWjYvHK72w5R
4xwtk3W6m9njerKwJ3GnWD5W2B7TpEHBzPHCl3+ZRvxOmGQWoZu6YdOvQ66CWkLOMn6ZCDkJ+rnK
Ud11VZbeqhhiQ12CViBJgGhnPiA/Y+Utw5pOgV1f/aLB+yaC4+WQ3Mgw+fdDebadKap4zP6gR5j7
ugquDZKWMFSi2zCZ9lNeNp9TVBeXVrQHigx/d+HW8UEexgg+iA7yjI28FkN1suv0Jl3Js4rq2Mch
JpCRCpAN70HZ//mH8l8zK34mpquqgtLIU84W6NNffiZZXDWT3uvwJJyoRQjVovHo2lMdCbJyeKp9
1zpUOXPUP/+xmvr7rPT+y/j1D/7AVH3/gxstDWxnn5jlUxIm5UonY3KLcqSnJZb2Z0okt8KiH7Is
i+BH2XZ477EV3MiISHbECqnLURzKsWHe44EiUE+M5LD/Vm6XOTyKgx9aZBbf8HwBAjJfySiJts0I
LNhRO+yavbsy6Q5/G43aXcUkRKLByJsbU4EvcjyHXbj0SG+6RADbHmrkeQt4z+1G65V2ZdWTcXW9
czloVDto8GtnM5v31E7VR7mJK987MAP/Tg6Z9nOowzfiQU5b0NYhWmVo526TTDRh5FfkzYQXEe/3
EqyHLUKOxhOFNT+cxvjmdaVNsL0VrTJv0vNDPQfONiz0517pavxd3hM9GA3pBTUeOfS+mQYTAW5Z
dqzSxK64WDULbfvhEnlomBDuWHraeE34RNBkbrqF3KWrgri4OMnPjByRnwOawdFeIZAEVEo1EdLD
JszRiaBZpZ+Ik+mhaqof/3InafbHxYHOJ9rFqKRioPZY6vx+C2udldhOVw1rFO7tUQtoblHdP2ge
E176MCPiW7X9qlV0dOsMOYwUTxrkKy30gtYggAX3CyhKALQvVTBgbs2oI0lTWCKarE2jfKXmmi7v
mE6C7h8sE4sF1ev20E6KS8OYqWiNbuo8UPWVR7OYrMo9uTENL9lUtULDR1wbjzoS8DHUNpOc2DXI
Z5A2A/KWh4GXO1tS6j/Pvhag+AECIzEqAa+Gi4Lae25tc+cTM+PRPZPvxXtPTjfmXTVMKOvCOtqH
etod09k0RVTzixSShKk634LuKg/kxo2yc1oWEyIzmAqYGDFvJXSNwynSt7TYkoU56u1WLwxvRn8H
BoFUK6T+hZFs4J2RN2tGP/kI8gR0L3+T0w1ZyDu3y33eXVlIqhmPCOCI4nY2baqQiJXyZJnnXrv0
RVKUg0pnFzXWm4ebF8sHG6Z5zEnLHDKSOsJNkIPy4vtXyGvK6ZzkVnmQQ+9fG1vGdKxcY/N+vV26
fLuRmf/a9bqUkt76z7ei+Tvs1maFano6szPdw9+Dqu/DnWg6dR8ajhNujBA3XKdEr7GWs2Cdm1A/
zjFF+/3ca/mqJL4Ax1b2XVbKkwwJdw2mBZG4QTBIo+gXU2xUBcU6d8DoqfpFDss9O0UDZFTNvHy/
VJ6QmwEMchmT8OY21sUdCoKnzCA8SsW1F6oFdCj6GbKYhOXnlmc+i+KBD02g58Oz3Iv+2ctdu7+P
Baw//vzTkujfXxf1DpUD3XV01SW4y1DtDz+tVkuICLC6cqML80q7arPXVJgy3jeSrJnwfNsleftZ
jpcDPd07d9PSRYZJtACWWpzlZixjbemX2bB6H3OFsvL9MB0w1o1F/tWpUZeWgrqk90P16A2m6HBb
t6BUTNEPI9iMFJejHBsa3dgOHclg8pDKFA+bimwJ2bx63/zS0QLtrxFLEjWHQAPKohpjcx5bZXic
xvHvgtSFbqF0//EmoxKtjkkwY1CWu//vsV2ce4M8NBkWArOL14FL8AbLznlRK069qwkjIIRMAJdA
mjY78Fopq2bBX6mrMF79+dfnfnyBO46u6R6lOtNF4uh8zB024WwJKDqIWG94dFXzh2dFyf3drPoF
UWfdTLKJfHPbzamMYxL+xFtdqyYeL1aZbOVr2gn08WzkyDDkpZqn/fBzbN/yWvLHsl3sdv/5RmV8
/0byK2fxjXxQaaxkiFbLQA1usY7r+86FR6EJp5ncjBiBUNYo1hZVYHsfK5QfMIOBoUZBDuGI1reE
coPJbT9FmLXLnpwHORRPQf4QTPFGnhvob6SVoU5HRYmCPVqk4Zi647M0t+ZWUz+GuHT+v6Gcq+TS
SV5lRjiTh+lHIGBccG3OgakCFc86Yr+7ghKuClwH3wpZI4Qn+NOsnqQsTe75svAvSv7o8XHO+ta0
HHCv/MvUkMbrhzerC7LbYWpo8T9WkY8T5qqgk9On9NQc5SvPoF3ce8b1fVMjT3G0Kjj/MlRD9x4m
Nd5WemFeR6ztFNgadwXAPXysB/0mKw66q7q72iXnbhAFCD+qRQvfZt6VuQAmWzLtZVxJFvKOdQn3
5u7udCNdyCSTMeXfvmQm2G8siWG3LWva4/XuDqrgRdlGF97kJpjDHzMU56M8MlStO9gujLzEf7y/
UqXxteiV4ecrVh6XCtjVO7hoSFnN+OB3utwTZH3IAjNO8ftLXr7aVVQfa7dVq2ViGnh+I2BTi/sy
Eq+5tg+NkXp5WVt3NVNW2Mc+GsNnOe6a6c9xx3WOuBBuAEmiGbOJopyHLvKO+VjbWL+j61xmwYPc
UOtVLg3m+gfH1NcYE4uTHJIn5fjoEgeOk0Bk7uYB8d7iYgPVAuYvHkbyQq3Hvbbox9E9x9OLHCrV
aD7DyPj50OgdOooTgK37M0Uc2mXpnFRLV3ZB0n8JK806yk2CxqFevB/3vq1tQZogmgDSNLgwByW/
3BwTA6eSYCv+cowNpTtqOP4EasizHAK4lDIm50pBQ5crcctUpvqXt4/1cTHoGawFxQPM8pApUZn4
fdbY+WEdkJDmYjGtqqu8WwErfSaGzDu8388t0Ai624ABfxkb3AqgQnpojYZ1au2Z32zjRk89e3Od
5hMYRmXBK4Jw1H8eQfxBp6JhJiafQITeEtyYeemhQTbw1Od/OanAwfh2fSsA6Q5x7z4TYtN+ygld
l+egwAyPNTG58ihSjfnarbTZMg92FQaXKfcCtKxi1zfNdolEKVuPKiFp90Gz/pf1m/fx6c+Pz9R0
zeTVzSuAnd9/fBD967Bq8BFXg7d3smDeOmmGNlCAKiSyQsIrJNCClGcDxV8er1NfxHnX5ArXuF33
8pLJHj/59Uy117S1i6N1Ogx0YAlZql8csZHjcuNlpDLEc2pDjeTan2NckiOmPjfWMbVNcGRyXH5p
5tHKtyOElfLbvZ+QhzmkG3rNASZWvhvvjJ9/VgWGfqvTr164fvNaRbW79KgE7BU/VG+T03wvx7D/
rjKjc6utW2NQU4ggdyLzxEIfu32XKjZ8KgiZ6FfcUDh1GeUvlJLFIC6jjYVdhxyB9ZuDo+wBwZ/+
EJaW9uAQerpKcWABOeyyBKuIxvNziCp87uIYVdl6nB0Y31ErMhjnnuBAyAFQVgFncpMsfiEH6AAT
6a1jnxGXyE3AegXhr7+cIb8hDamT27/MCn6PSmENZusaCirLJL/OdE3rw33huyrsiLEldtwjlHXD
m6BA4gMFX6Rk3KntcndM9H7Hu79bzmO+xjVWvSrBbGypVXYbeRjY/ZkApunWQuw5KzhBqhJe4HrU
va0H++RoWC2V0MlFVS8OZWHUqwN7Ic/aJr3yJBz4HQ8ETbLwatbgBMLj/bAWtXtTJDgMbfpwhw3q
jms+wLh9knpngxsqnFTrhbAKazWjwqX5nx5GgqhucxU+lVScV2proCMRjX7Z1Cc39tDFRXyUR02i
oscPLGb8aaCTuVY7A3WOQr3GBeusAt3opcXqfvVI57yLApvWYAEmTvh9EV21uWyY4w6AutPgrOsz
64a6wLdOym5/f16adtaf5lbdEGIFZ7UEtYsCaXoZTStaD4MR7Md0mF7o8xKxg461VUEqJw7O+MJu
lX+ZFOrq70sg8ft3HRY/mgt5lN++86Gs0/pkbpop8ykEl1e0/dpWV6mRlE6ngXVJwlMT6/lCovFh
lA6P+BPX8iRqU/2pH4CQGNP0aMzoKe70YDsYSYtuMBfWYRRAifSzT62rPsmbJHE0Y+15wbyjbEPW
S+Mka6yE9LXDol5WKuTDRdXF5ilM64MGRYL4MjmJqcYtzbPpmA1k3miB+oL7fY/GyX6DLJpBjpmQ
YYVWvfMCTNoJdDHM81hls9mx37KoPNLCjV4ifq1r+g1CRUupQLQw7cME430xTym60Sz3V3nUVvts
wOi3QMFE194QQWYEiFyqiTc9Qe3VK9NAZQlMqjyOM8yyHmAYPOjqBRSsXAPJpY+Z1wb0qalcybGc
leXKyktni+1qXLMwHalluAH53R7Mx0ktn+sWilAL2+KvNvymlKX7luk08/tZ5ZmL33jbket9UHpw
RF7slytNAT0zjPZ5KIz5L0JdDvL7o3k01mXGTW5QlhQWhlxyvf8zhP5PrjE40Zn4MblK0oflBhdn
8+CpAqfj0g59VqvxoCopKihq9gc5qQ41vX2YjHYtJ9xV2DWf0MAuQ7PL0MWFIWESVfiZxQY2pdRB
TBeoG7et7a08zPVXE8rQC5q1cV8aU76OxFWemzzOVVfcmhmxcJIVO6YXiJEQkrw2TK2WXZxXZ0Cz
xo3H9tnIsgG6DqI/gLJkgICteq1FIjM5WV8mdRwPoNR45YrLSgRhi47P7FWon659lEWLJPSrLdTP
GUdzZG5JhQ3A/KvWba77+pG5NelDjnmDJAWa6Zzb5UhVxoIG31dfwRanx3CANAxQdsnHMkAJPqnp
MkaMRIaA+VAJRqeuVRseUdZzo9p4YrEJXK0hsNBHeNYCJUP7FQ88fPqlZw8QbATLNrdmZRsXXrBC
BJ09RXmpXJKkuhRapF/swbvEaZQ+ImOGd2GETD5BPaitPa2qIRk3csxoSfZ2IFcoFvkaf35b8E74
bYXB40LIEpieG5oFEtP+OI3gD1RaSh/qipdKvmurznYAhRh7L/KToz515gXxxDZqTPrCwhM5ziNy
9Gok4LwJ7Juq4QGkAf8UWSHA5LkeiJTo2ot0TMprW7dZFCRR70yfpBeoQuq+jG1Uxtqg7omBtA4p
Ohgi0KdwfI78CGWzx7I8tfr1hEgjPI5VSx+eEuOyTxHoirtfWnYMcV+3UFkoS6nFSo7Js/JEZhT+
qlPVPUGA0cpLtfmbhgCqbritgilwNmk5Dzuiq1uMxsreN2P1W+t19nI22/jsesVnVwfpzUxiY2SJ
dpWiZYO/GU3KJNvfNczx4GyR2ONHeQkSAwuQKDNREtd+2XwYQ1+QYTa1Y1pS+UEHPXUSHBQQkE0O
ls1Pt0VHlVLpxftODhZ2SmQ4vmel9cotr7BgPZqUTixbT68ePkP+FSHMA6pKF4Bj0boiQuC5qSp8
PN2QLuwhUrb/k8L0DmUanL5eB5gaFyWwYes5+Ac/7rpnRFtW/2nMvMekRW3vKj2UABFzMVLQfTQ6
nRq/kHGrOL/aStG2qTVry6yZ2618psjNBIyLfLT2SjneQssT8qzGywLJZNa6taaOPnU7eq3vh81U
MhNDebGW0wW5SQj5WuE6V5eznFfIQVtMJCBUP9GUiJZl5GaHadbUE4KmZmOUWvhJuCSwVI/9iz7m
XwGwe3+Z4w9HEOAXU2iukdgln2RVzrLqctliz9vJmp1PNRg/q3GSJ4NK99aTF7bbvj9LfwG1PnsT
mrEC5C/uX+mhEwUxr0Ai9buQcutT5zwG1LZvjeCHN1S4FxMUqYM8Z5Arg/YduA9mIYoO3Akd8XFg
+qbiKS5MZT37XkgRrONe76x67zXOxc6iv4Fzdk8odAFr5F62V91hxJeEg9Vt/OiHSg67og32N20Y
ohW0P2197xD/+fGh2WI2+V5CpDTBdMM0NVsgKx3VssXj5Zfu1YRRrA5RayzVtNedt0JjnTg4pQIz
tei+ADFbxSQFfG0jzPc5TIe95yDxGSr1WzL6aPVbnXtduKvvm4LSQTTc4tRKllbpCldJbqwhk6EH
ZyEdk/8IMScQGu5IbGYTgjQIMoW3rxetYpmcQsyhQSq67a5CxyLKNunLZ1p7B8X1p69y3B+j4dBo
WvFs6s6hri2WzsQVLXI8Ctc4yp2lO2XktPQqarbR/6u34kNpBPHRRjG61mPy3F0yzu58MDmvlz2A
ydmnKX89zBUnLatyYu20/NpqirUpbAyF8N6SDbpEJCCCt+t40S5Xg+is3AE8epqtMMjSgpbU3Wx+
7XwAAhOB3iQrYt1axf7QYaKHANf28JSdyiR/KGzcRKRZqtv7MTB9Uqs07zM+r4JHIAU1+ekjV0NU
a9WrPPLKEMkDEbC1Y2xUbHofKIOkjYZntI5UfLwiJMQmxe4ytd4lzQvnIXXIvJR8Cq0X/Eu15J7m
WhwR9muuin+h2Bt+H4tUgk6yFt9H5YU36pfBLqAKI3CM7soaE2ULocrYtnoFpZ002tc86c+G3Yw4
xALnjDHTXkwUnI5tFVDBTOF1K1lY7KXevvFKC9RplK7k5wywF8LFzn3oA3daxb2i7xuYBqyHKn2X
K0H97CfVtRG49mpUoc5GlcW/zfetF9KZ7YcJB8qSFsa8VUURQW5stJV2hs86VfMKsEjg7SqA5NvR
NvsdTSvtOTDNizT/1CWB41WB+y4e/6Vwwqvk44eOuanmqpqHoMi1NP3Dh46M5RFXfcYPDrrb2hbA
IcMsSZaSu3LTxiYZU55hUQoTu+9nVPcLjNODTtorRkeVBVxrfwIKa69HS/XJxcunK/gYloWaqm1S
ZDeEGapxuZ87gpLN2ez3U0bVhiAQyHxAprC0E1wZvOZ0GykyTfpjzsR10ym+fgQr3B51TQV9OVqo
wQ2tepRTabn5ZWbt+M3Cye3iUR+IJIOm4W815J/rIjbbU6aQuyx+U+NodCuF6OZTPvTjtaiBFpP8
bT9583DO3LrlsV2CwBcdBACEaP8z31yYNEhJz4ojOts8npTRnPfp6IM4kJAH8fQZYRVrbXuraj4k
idKUa9xQ/lON6bu39We7dC50Pk2WvR0lfbDwxQGgeXFo+oBNInhQzQgf1otL4iOGbgOwvsfiN4Dh
kYNT3uKD67KLarXFlZgkVK+Jd9DzUD2YghVQ91n0JXeNh57UxbdsAFrnTO6T7aIYTpw0Z6rk249Q
N+eFDgRMU/j+hj0j6lXL+DJGs7M0pjp7K9AHFrGxARE7rUXOw3Uki2btey5rgjpXrnLT0aPYdVin
imQ+lSUSWR0bo9wkpfOltmiD2SAcVtDRAH4ChOWp3jZnt9HT56oJNh4yw5eO/3a6wctFHkaT/yNJ
rfo6Upx67If6WXXxENbuQ61l/S+bMVe/O6lV7D+M5355BRKhHwZS2Jgo8kFPzeHqYKraUaL87lXd
EgJNdcTZSps+b/e8pT33zpj9ZdfACLN25txa4PFIjhhWMz63VXWTG2BlN8QP7TmYgw6BGahEQ4vh
qCPuWsorykqvbmMeicKP9dgSEXGenPEW9D4vhqH2dsM414ih8Z6lYTEz18nq51An+jmfiJsHucNC
WiUyw0fq9ZgSprHREFKfsj5V+beFHr/Rcn5gNgWVwc+nZ8onaOgHdTNhc4LKVlTjjsTkYqWLu08z
kCoATVxkfbMMnYo3rEDauZNrb5SSX3xjkKHDyn3YTnAfnt3aovYIhO9+qI0RieMUWjfIe9VnW7xR
u1JVVrYRWttEeevGIDhqRRWfwF/Gp0qff+61c14eAmNazv+cfL8s1tMv9OeQrcV2Q5Kg3N735UXy
a+Sewa9qaSl9vJoCfcc6LbrGuqs85TmzUxYQPYwMDntr6pl9xw0p5xyaTl+unajG9i0vbhIqnIU7
r+5nq6E5zKg/cMKIbzUr6tnRjW8pdXdsUgRkkKkTadZrbtTazcaYtk9rjfWrRdCp1n9zs2rYJoZT
7oJqoKsYVCZJI1551noHUb2KpWX8W9oO5HkvCfSVW3REJOYOS+3BIQJYRYa9rMV6xKj08hRT7tFE
tJ/cpOhc7nsNL7X/PSagjIcPl6hKQ+ymStx7+GCWcD0RPyO7OCfALwBSufM1zIAoMuPXN3JM7cb5
2huRtqMYziJHXIKhY4DYute7zFuXutOt/cLOPovKdy/qUbFpeXvmYD9gJfFkVoOxXY5tax381jT+
j7LzWo4b2aLsF2UEEh6v5S3JopPYLwiZbnjv8fWzkLwjtnjvdMc8CIEEQLJEVgGZ5+y9NrSleu81
Qj5Z5pTeEst51BO7OKQir7eD1ZfZRj39W+p2KPZhRozELB+apCwRffb2zpFt/zzHEDrtJZi0JZm8
FFX/rUp01nGZW9x/XAuI5H31xxpbbJRy+F0+bMbj2gfIj8EYz9ReJ7wI/UNwCTOZbuvCnXZoFsq9
R5rEoXXN8mnGGYfInj6AQx8AsY/34vt9uc9MhKdz4UmW9fazk1XFk9q4cixXDXjJkxrWddkQCON0
pI6BKPmXubLu/ddj22O2THnW8nQsGJ/b7RAmeG6aJc+KLn9AZze8Mk0f97Koq60aRqSuspdpezUU
M8XZKUER5g1h+RxrxoY8rGNB94LcQp/UbcP7y8E/3zpB8kdfA1AhVSh+9ks92QqfuVpW1awOyxKH
95gHON5nc+0+xEt10h7N6mzmCUJKUabPvazpLWHNVK5Myh76bhLZ909uTeXbzOLvhWXU+v27NHx2
M/KvLeRhbQM09GOdNsWQJpvUH16iMI23QNHrSxcjGYjhfD8v5o4nw0Vw0Pk8thP7hhSdhOLByxEd
E7aWLEqEDzykGsJg7IEJzdjTfnEjIWAEV/xV7aFpxz+VdWaekKjbbXjyQp8Jcg2+rK1udTJcZ5M5
AnxsGA5LWqcWiUvdw1ZWxJBfh0i8tS5qpI6XtXdRh1ruVeH61xd9fB9MpdePL/r9+6iEjNCN8G+m
3UVVKSygbgeRYIZ4J5E4Y1avWH/Cbkr7JXcWAuT5Y+PVvbsbMuurhkWI5upyNtP7v2LbRcCP+Zkw
eb3VLmpjNEWxmis733lm8f/Zj2a5hzjTsW1DajpCG1tFiP9tuSfxQJMjRq+44fmy8nVXglEfrVMP
9Gtn0eV4yXr/Z1HAlOrdkCDPNvSdBzyXDlImNASRJNp51vOr3TnNt0zmqzEeMbQFCDIXWi3mynGN
uQWyfWIbx2Hs4o2+UCh9oxU3X6fZboVaDRaOoYigZtay/GkU5KA5bbRYzZIrFZL6OLnSf4yoRw51
Hf1AkQVaUEr9C1T4YV2J1HvUfPK9A8gmdwNJboeIfJGz2yTJ2Qwcbz8A56GKe0ptHRd/Neqk7EYO
HwrTMK9qE4GPmVcx+MdLbP4Ry9a8Zrm+ZKzJAu9m+dDX+vxGMLe2FYnmHP4zXE1BOzylIKY2c57U
REAa9rqOYnByVUtybuJUZ3VC7aljXuFRpfbxc3XUCDdlkWu7bvF6EisvbkVf/JG5QXf+ODT9QDRo
3NqS+OUEsI5bl845CqxXh49jvNYLy9uZkQlUd/kuQPipr5OJvY6n8KuTzO6XPOAGbwPJuQd0Dhi0
iNBw6izyZKI9uINuvwjkCvu+bqPD3BfVi1NlTK56/XuqdcQERr57SwbYXNkgST/U/fktCsjIWK6w
ahqschD1XevzEJsnYL0plnq6O33xaAqyRWI1pDuYHcyupp+nKiKTH9Tnf74nf5LQLO9nQ6OnpGEs
oSfl6p8UUIPm+8E4NtbaGK35ZIOpvlMbNHzpitDSEFCD5d9pTm/RRwoaorizarwtJZe1JvvyENfp
9MiN2r5F4n3wfmQC+Ja6xAKxTJse349ZgHJsUe7qAEGh8N351ZczSZ7m7FzUkJka0149uqnRUOya
MhYvVZwXjxKS9ftRPlBXVAtoxpbvEAyT2DNBaB5k5OWrrpTuMaxc6xYZg3ULM+eQ2oCBMy+3b6xB
rIdAfzDgK2Di2IK4ip4p25p7TauMgy5E/zj0GAap73s/4snbGmbrvNlu5QHGFOPFTWf9WpWUXDAU
e3BwCdAwiqi7DhoNEIgG7BrRXhgkevS5zkAd+bVBw95dhc7tmhik48dJdVwNO5H+9c9/Yv6inx+7
KKM8Hru6bTFJct1Pq+WshahgIjPauL5J3I/gDhShxb/XAZntddhpZ4P+7lmG1rDPwGEQiZLKTT4A
zUknPBfmgPMate1eM5+XD+CT2hgWiRW1botjXMfRE1Dm5tJM09vHFVrhj6jBMHGrY7rosxPl7fUI
BJ3b3lS9uT5zzcLk/tnpgfxSWn8maVK9+YluHmo0L9t+uUo6tE/k5N86w8jvdWJd/vbV80wBvRLN
CZik8SAqHmWLUZyKMGGWeSqYK7nyYS4KvL/LCWmjEchGN785UwvVD3bQRp3oHF5dZjW7OU6MbRDk
LopF2HlD0IVvbolTwMN8eimcrnuxSm07Lcd9VhoHwF/e1kqCEI9o+LUaq+7mnpJCK25DLWcatMO8
VdkcoTdWd6FdXSj66E/xVIcbtYf+94toXPOllm26nr2YtisBDSdzLEkJ1n3jS6u7WM2l/JHPBJ/n
gdU+2Y5dHZzQEHtUNOIpsc2/2jmTP+Z2uKsFOnPfB0LUJ1Z1KlAMw0yiPWR687xz/ZGn1q89Olva
rsTPdJdr9n+dLZdjWkaueSXMU03v9gKL0dpCFzNfKn342RpO++dIvBcS4uk7a/0c63yX3YQZIACc
XfvgAWk841s+I1MQOxp31mE0NWbHuvMaA+z8PrLSWVUi4xMaVdpp7AQYt8HU/3Ctn+qCCOYTQsl2
A5Z4oNAEmBC/xpc2mrqHGG7wczVBeKVJfiBCDFc1k89rU7T5wRmbt6IP9KvaGGP1nz011D0Nor/X
xBv1BR/XDRRLadfL4VtehaSOGdH0L11qKT93qQ2Jbw9SApGd6HW1z22nOiJQNEwik4cg5fNT5PRP
vteRiKllwZmEYhrOjsyIck/b19FIf3Q88B9jA+syzzvuMJh1Pno975OqtACtrRNKGrhP+AjI2o16
bq92E5ErEUY1kSIL/rbyI2NFdU+8QCZYiWWxI1J3WYNK930YmY2+cqS3V3UkMWusFHW0DKqOBNNU
PADmeReiKjVq5iM447nQvmtVYUAO+3ZsASsYq3DJcFC5DmrTDRQOZWsJMF+c0PT45hsDNItmBMOQ
dS/OZBvXIMTGhWS+3+ZuL0hJK+ON6IkhSRuPoDWLsKZ8Mn/Yttnu3tejWuZj6rG5CbfLelQtSlXz
V50YaxZoTUAp2uvFUVvA4eScdMRF6u1d3RIX4ntlvUO4KsyNOiOi9Gq5WnlSI7Uxlq8oKfhfg+n9
y7FvLMFERnDgDsxv2lLbhrQozS2KA3cPaAjvB10FSfh1SuknGze3DhOtl3U5EB+zUbkSEHlRFw9+
OJ/qER9BDmuj9ljuBX69yHkP//x00D8pxjE1g4TFvWCaBupxsMifng56WwCsGDq6y00arptpsLmN
szFK2yZMI+7gty27hXuHBDq8FKWLdF4dUtc5Rl/1KyZY9cYLKYB+fIf3MxPdpJPplI+h1n5No8j7
s5bVegom8Z0SLp7usqkfm96o9nNbU1UkTgffHtWGUSv0L1pavqgvsmOqiz6caM+k2KLeibltPTRj
kt2pt+mUwoUqdYyL6uRIptR1iuWjOqnepq7l/O36NJ7mLexva6tOqusHrlcjtdFs44F8kexOjf5f
14O4TOv1cq16LeqH05nhtVBQ36qfbhLRdq0D+PpLIVYd+vXa/9f1v177x/X6b69FfX8yt/7z2od4
cq9OZjya6rX8j2vV/1N9t1/XqpdhFIW9k3DFN7kjH5LY+s8v8+M/+z++6Ncv5+N66afztiuAyqmT
6odYvKD3EcFJR5rd4P/E4Lx6Y3MXN0l+q9yufLUl7U2O+p6X08wNn9UogggJ15skF2HEziv/0n1T
tRbGdK6VWZBunNpsjmoY4hNH3UVAjbpYtNF2dCftyTBjHS2BeP8BaW+Hd07B4/P9izILJkQyJhv1
RT3i7G0WZvMuno/vtxSc7skFd/9e3VHUzSScPciBfThuspncWC3Ry7tSb+WLb9RrAbL1a5XP86mL
0LepIWBmY+0brM7U0IjaVVqHxWs+S/tqmIh+TfjeXwPY1dsqbLMDSuX86xArOWj4mPEHveGHfQJZ
nn/VgeXtyzRytuqbJctLmO26vHNHW77MA3eL5Zs1v7+EfnkJlGYtFhm+DxlBt5HwmUrIpeSuThK/
BH6HLmwRv7aGL/RVVxXBwUN6vHofMwkw72rTHHbEm5IsgNw7is2kXg8RxkA7mSL4m0vPoVgU8Esc
CzJTugph096Wi9/ZuMsh9QUj2TbnYhl2Lk2rOpR//4KWxs6ULPHTsFSpCywXG8snJ4yMdv/P979P
FhCsH2CcbMP1NKxCaBSNT2oxtNhulEpWx2hbvPWwSDqsqn9g5pi/aziGwJy2Bl3TLclq91DGC2jG
RrfLKU69ZTMASJrr31lbV5sSCtYFpVBNzf8PBxPIXpRJsNUWv7QaJte5k95G6QSDWPTv55WKUA0z
UQZbGxDitTUJRMiN4TrkGNzVnrYQYkIvFNtpOfZx4uO6MpI6NftObNWxtk21dYrffC+70LoDgrUi
QsQjYtGt8uv7xKMfTcJttbMZkweKbsJgHRWbD44Oq1cLy4IOdYSCTVQ4fiR/mY26ZmqqUxD1mKkD
EbwXHCNqivTKzJcmMep9zvc91E3VPakroN4l/zKFwtH0+7oGKYW7lBMtxzbQAP+X/WPgmZqmGjaW
wc7GG/TAeOVqZgkJuuifpZXTnEjrZI+Nd3gebeJe+YtQOKveKjH733UiX4qwQ/wwWjGls1z/XlGW
Wgzn2kvpJdqm9HoXQL/cmU2f3erGxcqHc/7XaIl0ph2eHuiGRuduHiJCSv3wrIYfx/7XUF2nZSMf
RiI7GmeyrljNsLuBPWblKFifRrI4hw5le+kP8WnWaZYFYRIcUztOiMzSF1WV0Vxnuwj3ZjgF6zBl
NgSlpjrVLFvl1qDefApSvYFPuRwF9MZRtWstp+JutLfwEzyKcAJqdJL2u5m11ptZ+3exnyRPVKhb
AnhGUOSOSN9KqJebxnPOnvSpoY/jITZMR9tkBlYBDzfDAjm4yUIDplQcQ2SqoPri/qpbbX8tRyMf
NiAS0WBHfrGmEOby319O0RHsgVjYu7Zwnw2iC05uo42nwUIcS8YjY7XpclbbTZa+oZ9z+lUoyOdU
m7lNz+ALm+PHIbWXmKG4ZFphY35q7e1cmtRACQZ7iQbM0qSJPM05WISqmMlbGZqDDAPnj8CjhEVk
kP1gBPOwg/1psPQZ1naE2zSdw/9s1BDcLeoEMeIQlC6Zp1pT349eSNR613onqH3TuXDDak9Wl3b2
dYxiUaa9vEeNdCaT47hpp6PS2Bgkq1w0f7q18XFCMPFqoEQ7twOAWTW0pjTgxroQJJezdZJYa82h
ikqAMKT2rnih1gKPCEwUVeifUB+8J7sFnjxGmrbPffvTBQEaiJVrh9aFBWK2HrQxeP3YQwrytYDj
52rJpheV8VOfk5+AB5Kv3dSOa6+VGJuIMdyZaddd/d4ujiC/azLraHOYzKVPfPvmMbFBN5aNuFOj
fmDhAntCt/eUa4h4MztxAshIh2OhiC1moigq8v2Y0Z+LhPyzXcI2QlCFO6+gRpOMw7roM7lN25Fe
lwM/olhcOAZ61Z23CFmb0Er/cBwrWBep7l0ru9FuZLL8UMdnHTQI+p5yk7lmfqRnPd1oCkyAyomj
DmU839QxprOEArqYRKww+FmNPUHXlefugiWfIOzH8IpPskxIqLW6V+5BZ5XfOcKpI5Yk9m6yNaxj
p5XbgN/6E2rJ5wLRIQHXLcJpimHXIsANN6TFPULO4t7UuDWvxvzCoqa/ex/1I2XexAuWePT0pPHB
adZ+KK+RFgb3gTvGz4lX5xu7m5f/zDw8Q4JgOWgTOi7N0DoUpoYdG4nmkxbWZFW1gfUFaskdgGfi
BbjPK4EIb9cZYHIlD0o+MkOZPji42DrpU3xe5gLvkwSrKtFAQtGqlrl12lOqzyyfWvbSQLCMIT9K
2kYrBIT0BuYil/9yo7c+CfpRRxg6j2bpoejWKGUtEqy/1dwJscH8UPY/s7kLd+nkPlpMKL+m1ZDt
A5skITXUi+KtzlP3wepql0QZ97Gl6P3UWtkrJexplSwA8Sa81phJfghrhE/eJeZ5JDZ58Ez3iFis
3CYL7bkytX2rh9mrOl4N8bdYImik9cjEKKamtUUw3SE2QBqaAPq9DtGL+gyncXxJxra5UyPWlt9c
3WtZ7fKGUG8N9SZRb5eJ9005IhBDQEBqxXJFCoNgi8YK/GKQBwdQ7H/5c1lZp8Yq+r0n5r+MReIX
dpHzL3oaZDOfnqRAzih22I4HXAdM7X8ZKUlHpTkIl7+YZutrI8tvw5zGT3j19VMtUHwp+ehs/mwp
bL+hDpS7UrTGofHj+MgK+7tBTfuh9gPAy77glpZF04Pa0ENpd9GozWs1TF3k4HEt01MIhnxtoiF5
FdyK16Upi9cAWvLa5S/5vpcvx2TjrpE+YDrNdO97h/LDEYH4UzT5F6fOmi9pU1gUAwhAQq9lrhvT
WGeY4783gj6vnovi0bbDek/ARXGCHZVepJei6QaP6uDcnPNLUIdbwCzGnZ1CtfOgLex6ry2hmRI4
b+QW9aQyoVHm1zcmwMUB+u0StDaWB4QQGD9qWWMhQIqXRmO6jdswuQ8wdhJqg+yvTjuCdZ1MuxZI
oW7V5DyPkGc2MCKidQ5++VqFkyDglj21QeVfXnSJA+P34+pkEPQjtE8tIau2CFcWM9rnzpbioW7t
vRqhmfCee7KhxoDK9nI+RcM7i2a4VyOPYtmKO84EVYmTcxglcKYxMVKgPzitbzzaI0sE6ZsgHMMY
JwK9mkQPu6MLWmE3JLP+tTUbeGRcgGd1XI8hwWGhrVeI2Hzt0UcKtPcLDfRgP2mP6hirnrfQAqms
DmFiHkAo87Bari9bnptpfRAylgdad+kJ3zNQerNdHh1V+yDCqd/UdVe+ZEkiV0PGMxqi2K2D/wdu
uXgU40TCW1K123g28a1ii9to+rgkjztkL5ipeefR5l1reIP3uPC6TYD49qml7PDQzNMOlJb1lKX+
N5cq4L1wxEMUJvmS/zA+NJn8NrNM21aIebcBy8XrbNm4doboNJtpeOp9fo4Q1LRYjbMG6pPmKDDT
khLo1kfIM+newMXDvJ+ZAtgVUEF59mIDrboIp2OBQ8zR2+iSe+DVSXmtZ9SyfLpONAWPhMeQm7W0
ag05/MtH3vxcf8QiJbFI2YRqEiZqM037/aaa2O0oG4+6a/E6IFrAGEJMfJSSim6NRntnxl3z8HFC
B0W1QvTb3SECbR7qmkBqqwLRrztVferyObhzq/lHtcyuRFACDAj0H4T6BqexqiiMWQJ52uI4qAzj
e0gJfgdvjAcJdheQvhkhR4PZD+FWmrQFI2hU2xIdUVSP48pM6/JsGY33WiyzzuUX5iJPOsywcrdL
qDKNdX6xaRsS1DYQl6bWmgRot9c5jF+70frhZJloj0mrPdllimG4buu1qcf5s/Aa7lNmvFejaW6b
ExEwKQSpfomMymE6NyCtbC11r109OkzSHQdCGJe4QGL270N1DUp456qH0trac/iMUPKC4LW+Wm0M
mkntfmzcWj/XTqkdtRE4yCoxEkHqmg0EKBoukV0PF7VXTiGxv5pXEbH324m8Jezs/RJyNGuUVjh+
MLdVnh3tbWH+UKMmM7O13XTO2mqabBVgfXsLXDJfETe2J0M6+ddpuNI/K++nILMbpt9eeUfJst9N
dDTWqmVhj5VYuUPVHWUWnm2kwT/gCHU8Tif7FpLydwxk0O3asQju0rFI1tPWgyD5ot4JaMCJu3lR
qyYCz5fjcebsWGsFj15lfRmb0KQJ2hsvmq+/j6olW/fXSJ37dWVRSecyznm66mzzz5qy+iXoDPlc
wQddG0PaHEa3ks+D15ALpKXexm85m9M8wOo70jswXz+E0wB17EMDegufFAbJtDefO2FN53TUUJGU
lvbaD2NycI2B3t8yxA/cbN3QHvdVl8nXpraKdY5N9tTymY2QVe1pwBsk/eV7uoTGF2Mw7VNvg4MY
J6NcUT/vztSr3Xt4QLgNPaRT2VwEG81MKH2OqDZjK7dXygvRe6gA+J5w5pQ1Aj/+xvPj5hKUb1qG
iWj19x23y9sbnkBMy4lsLtVcQ1a2Y33bNUB/CdFoLuqE2rj8FVawR+qrsCn3Y++NVnOi4wuBzbYq
luSvHnArAu1iJegIokiwohXPXXQrhfVzAmULu8N44/ZFWqMbv3TQUWDYo6oeCm6/Ntw6Y7qP61J7
VloUBnTgtGel5GNAHh3mtiAh9zkygkczS87DsqTRTCe9dPQw+WMU4tW342mvTdqwdRbcKqE0ROXm
7UKWMYDTD71gt9flvsxt7aAJ0ZxdZA3ENQX08DCIT69+2R1He/YR3xvlWpYw2nUi8fZEQgynubTb
q6tZ1bYzteElqBNIFYAON5aLqMSzwnAJ9CiLM0XKv2/UMb3uUftoqUPIT1m5a3JwwG3RUuOLMKqQ
xJcG4TacwuIOPxaPS8BFa8Iez7YWYLisg24+Of3NSfLuGCn8aerYz02XOytUD+aG+Vr8SPpketP7
u6IuCM1ZjoyF4x0Bl9P/HIk0JN1kotDTtY8ZOPl1Xo6L3oRgqISS1EXH6ZiUen9mKfQNTFKzC5O2
PyfEpJ1hynrgwZaxbRXFaWjHvQOy6F3TNln1IzIz7UmkuTyLSX8x+lmcu9RgGZNG5l3XWOVhya/G
pJhnd83YtadoYQNTOhxOhsMfeDFK1ZRQlo+zZY7m469R5aTmY+2MLqKSbgmm0iLmLsWblfTJRU8R
rLIureZtjpzw0npuvPRmmue+Fw6if5mfQCvw0wiKfptjzGp9UcwvkV18bQiL/Rn18QMKguQLPHR6
p9GAmAKM5pGfaqzDNsW9+v7/0NN0CyTUWlMuHcidNKqthoFyrZt0f6FF5XcyqYo7tcdUDK3lhMN+
WZE6YY7bw5xtwpUgxI32WqEyBO9pyDaDtQ6XysZQzbDLqI5uC9/VT6WW1o8Jfx2CBzSEmYX5jB17
pS+KZa9lqqCH4de8Lh4y5HNrJh814QVzicXXp3RIgdF2zHnVW1pNoX95mkW63LqB9iMvYu1gT77l
bDLeP4f03ygrn+UDqPWYI2i2pSNjxAP3uUGERTQIQ2kHa4qZ+4B6Tk6wJHfSwdj1mCSPYzXViCOd
ctXNdvbj4wrKmHAKq/vAJJVVOOa4HdMsXEVDFa3GOgaIPI4jMql2/lZKDLoD9OpW89t9HMbufp7J
vNSadqcuwG1SsfoHwQan+jKNkggb29f5jaCKl473hLhNey7SIDnC82vgVZtoTGJ9eubz2a10NAYk
5UTQuvPZeDduqBOV4fT7dx2f1gfEs5r1plcAG1nrNotwxlpDbHifxzhc8S09pItRbWjksU+N9qIc
S85GjrROOo01vgKFzlpcrTMA5aBly+AZcS3wNEt7s+2Ud2WFMUoNDT5eQXH3zyVt65PMcvmD4QTV
WRebjsPK7pOmR5KVBnZqCIiFHAfmRItepm5BW45u+a0Q9OdLGf/EcwOsM6ZmAJ7YO9AA0PZoK8QT
AoZopS6xpxSmieN+7fDsbZGCZBdPK9wrH7liQ0O5Ut9NmMQYzUUSn5Fu58ZfPGH2euedpRgPpszb
n8GUvpLVB8MMPMkq9EvjS1Lk6Rqnk/7sC1LOhtFzb4Xg1Up+aaiJ/WDv+J13Kf3QhLyEd0kLbHmy
mdEe4qEFCCLiZdY2EmRSadTnqfLfHD/EbUWs3zpz9PKAI98BahPMp3nQ3kcDoq1545aO+Lf59Oda
tKQZLB3TdiwL7gB2sN+n007VmITiJBRAVDs/HtCzpR05w41p55toytJpJQq8gVHrDkcvt46JoTdv
plZOG7P0TWo73nTWtObODD0Q/vFkl1hjWenxtzqPQUaPNU2uxdSkaEJhoKkNFp8fruGGBzUSWk36
r9qt5QiMNLRYWC8XyyTBk6tkznbbJZuCb88P875AkumTtd4wbV5qU5S8rfjxfWMBIA1kEf1LNee9
XPM3x5yua/pi2WFJgsDaMz/DwFmDdz5yNJjpBhp8r5A/XSfiA0+dFkmZRQIuyT7OpmyjCpWlQSog
opjAJOeVaoGzanwUi3PoxA9l4NToJZ2/usyoj/UChSVOxz3ErNOQ1cfNbVo26lhTFeMq5E52Rshk
4NvOU4IByeI6QMfv722P5Sf3YJj7RsCCEcDaRnrx/FomzV+F9aUkYVqvc+MF/2t7HaT8yy/H4dxD
9roTxHQczcb21tBEktXME/jAIpSAPQOA7UX07TaomSpYUS82o2tPd3zW/r4pLdJ7emIkxzCb7gQR
8JsosmZmp8lrKmX+UseW3NdjBp0unn1SWeufVUv5OnCTFzgs3qaGTb/tUM/l+IT/mgH/3szQNB/t
apLErtZyDSDCfNSXY0lePSfDbF+8xWA9dO28y7EFTr1wn61BdHuWYB5gyGZ6tHBer0w30X+AxDhk
UAu+RmVOMIfhNecRY859M8kel/xSUsPBAyjnhvJbriqwJ2ud4sn9AG/lKHio7suo8566HvRCL3z7
55IH3I9x+n3Ry3pB/pJhKyAmHmR0YLb7LGrlU5bTd2kM+1Edpp4eHG3mH9g5uQprir62Y5IcItv8
A3+8fgB5QSVA69orYIi1F4ywj+p+XhVDaRKdzoYwWxIEp6I7Wa00H7Ogmq5Gn92rkwrWTBYgH1rD
ifctN8cjcswi2dKt9fYl8earZPanqxA6XcI0vswLNCR0qEFGFYl0JQsRmsoDqs6kkM1uWBarufCv
qfDapyJzPAyFEdVez0sPtD6iNQ0/cVKb2kZFg/CQcQm39YSQnUVhM6enmkZVapePXW/GP3wne5Gp
0X+3kvqr3trut9Lrvk0GJbsiCf+M51L/o52AA0w2utW+HYM1Bc/4Pp5n/qcJmVphHd8Pc9KTdL7s
+jHqjHSuzmqkrlV7PWsjbOu1t0OcrVffi7L5Hpdi2NVl3q4S3amt0xAXX+p40omF99x7tRE9VRYn
nbzVxzG1F8TgMzoNYurHCaKIU1xRJzBt3j0z1HNgZSTWxsk+C5rgrlNq819D5fnp5s7eR2UgQT2l
O7XQ0rulPwwBeT3FPFrMBEqUKE7oCWiUKxc5OB3SelhNtfBHiq2rFdwNU3vcdTHGLa8iB9ZZoMsO
rrS54laZZwXpq4ae6kesqPHK0+bwRrhZeGvH6GpPVXyu+QjdnExq+wlD0loNRz15hVA8HEO3Kb5b
YeEjNdZe9GEKr9ESJlIRF287on8uZloTLrnodV84L7b+VC033kFDUGsHaMEliAbuy4kJfjUb4z05
rvO9Q/Fo5YX1xXBCHVqoIe9xFMt7nJI0VsqGDKHlBIbk8mj6jrbLXWli7M+6XWGa5he30I9t0IY/
BE7NlUai+Q2vxXwKO6oIrMVWKlNDSu97lAXi3qPz+6xVAPWXqA1pCf+oOXAGhM1QeLSWQ0ec27YJ
z/NSfZiwpV/Qcmn4xAuLiFS0A5GzDyoje84S+loUhmqy6hhCiR0fRJ4RVEotoRejsaOT6BGE5ez5
TURH+h4+IXhsRFob9UqSwb1pdAx7ZjJ293FDoKgPHJuWQXevDkUYuo7U20giDY+UKY0vedl2pyh1
WaQtQ2AZ42Z05FvX03Cp6bXZRAWK8Nwtm7QMsA2osQyK6Kz21MaKtXbtRIWHvSMXO9yL+m4QRf11
8MsfOPxMDYZHHGoAuOuEmlPOW1igT18GzbLxoQbvLerrq6p3xR2Tgld9MfmrEU++v42Wc3JRC7il
+dZFtdjjekOOnNgQQGQQ7WdJEHQ85dMXPyaiifzw7qLOYttbO24RvYyj34AXMF7V4RzF5cEHtbFR
w8SNA54tTXwyAZ6disLoKYVX4Qqkg/duQqMZWq5ji1DfJhzEM2LhEA442X7KZuZJvdzrFUHU78Oc
RG4dgsHadLP+0SwxhySddz/SoF33PLF2IdOhe36Wd69OmDb9VoSpp8AiwdpLqnMTdNUZ4AUlyI+x
2uuWM+o00J1NawTt2Rw9Flth/qA2PuEpD6MldB41VURnaNHQw5f191TdjyLmN2fXQf+9mLNner/+
cwpV9KC1abFPhZN8CQGoqQuceAjXds77Ix60TjxJrHaH3Em+NvQaLovw9JFfX0qpqj614WAfgh5g
smqizQLiJXh+/6yGqKyNLcU/6DdzoO/63ichhFkGUpLuOKuiz4wJfy0bXiWrgukWOM8dfu9s0wX2
N0u4wb4QunOwrfgC9rBCxjqppHd21VgD2Fy6nsGy/v8eUnv0uetrSCTEPy8m9EX/8vtsjQQZF62F
lM7SHfo0sa2s1KiZVKGLCPwr8cXReqx7/SQXX6bX0MXQeDzQJDIdpH92uQiCVobpyrPiavwzdcOo
SN0Jmj9gkuau8Ldi0I17tTdQGXzfm5Y9EaNS+Of/mLG88N/+Y7QVPSQk+B6wiRGg8fuMHfOLOWk+
DNPY5OE5BvK5MJGFEChHYDKI7dj3U2IeyHqILZYZaq/o3Ow+Xo6Fy7EiaMvdPM5v70lfzBTsp4WL
Mq8tR6uf3peVoovG12SoMYBB7D337tTeM8MjgCDfBSbEj3F5agm3paLu0KT1nCH7ouN8FehKtREr
Z64mk7R0Lv/8K3A/N1Z1nbUiXT8pEdGYzueVfTcYU+X4jr+SeNjCTSFjb0Uxp7nPvJgHqM1q7f8w
dl7LcWtZtv2VivOOurAbQEdXPSC9IZn0pF4QlETCe2y4r+8BUF06UnXUuXpAJJBJimQit1lrzjEz
FD33GCLp0muB8eoHxaNRjd1HGb266FdpFTXT3nZi+2trGAVln5si68fzAk9YgApdZNh7cmnMeNPc
iWDM79XctE4KoQ1e1CTdfaU73b2WYdOufECQQ9/dl2ahbz6VAvaI5KoznnnRRkua8oEgpekC4OJJ
LYCha1b/QseM5YAi/GGVGzfR97Ep1PsoVUFLDNGLK0LtIAyBvHY+rUYshYQRERM9n0Kt8IqY3g5h
CDn6Xaidqu2ZiaPd6U49MkQN5etnddyNW/WKlArrQbV5idErT7Ip5HWl9iGKfF95akO1OuR6XKzT
bPw6ul26IzWOny0xDmpH3OxP43/Qg26F1vJ1AahY3SGCPfCapfTt+yjxtzQB/mLfJX4TnPNemzBN
AZTMdGh0XL910SkOtdAoFNeTTXgxbQQhqq0ZQIlse6sNgfpCYWTNiBx9zeaWniBP5TypcrppRQYd
Qtrh10JRL7Ml+rFIsh9faUu68BEiiY0TIxpPjRiUkB12963fJsckjVVPCWR3H4YcgAPs0rgl63I+
ixJN22gTysflVDhjdEkIMMlIgr5fvsf/9S01k5B11YVhWmU6Hq25/RoWvXt2q/K8ZFt+plzOlwot
x8TPC6o5UkrFqLcfunabkgf6WXmzsD8nE3M5dp5wG5tFc+zBO9/+9oq/iMP6nRmjm4aDSxDNoTV7
CZ3fCYVtW9JR0KJ2VVN7mtrs1Nlo1xaTjJN04+Fzi+rYqFxdqW8WTwyqBBWj7zAwXuCJCX3tPBWy
uykLO90uSXVx3hIyXSi3BiCfh6a31stlCsoEZ4iUNQ57ir3Zqco2GvvmRSMtQp2LkWHQfdPMSDkt
cGDNH9KrOHeObMPxjvbCTq8oDx4pzQ6wDuZm5udw0Whdv2UHJQ92lg+7eIyKe/6v1rPbvsTRZ7bX
JSa8YCwn+sjarVkZOX1eXyN4NNTO4XxgL65iNI3cXUEGjD01Hn6T7D3TNy2iqXcdFK1XqWH7yNP/
efD7dBv/eQKgiKAT5OWYOvXBf7e+UXQxg0ozED8ZpuYt3S49U3tv/blSGesdWXD8nPMKZjn0vRMf
MQbjDjSmaz2ojsKu7wX9Oso+TSZOYRnuPwcLRX2sJdnXSxT25yOzCsHzRKwH5hRsiGTd9fJoeTaK
xBP5tTFVDLKzzd54o/Ws3diBvR61wn9XBus+N9PgJdURHxtd82WgcH6T1TJG3uOWZ0jEWIrTbrZ2
OQnmCrt7SPze3YvORrBl+BsN8trRouHfwxlxyiOficNyyy2HisLbrhirdFNAoQmVscFdy7siovYj
6OfijG18CaLiin3CaqnzdkRPrnpA2TcpWJrTWIlow+Z5JC2dNLcpJ5HRLoqbTgTdadm6TUGu7Imr
RLqHKjBcGSn+S4Q/aBaRtJQpRSgMksCwBE6j9ed5OExyJQvR7ExFjYmGDez3SE7U07sa/KoRHfya
uiXrEm3XJhS02GVCLqGinMMqWNPVCc6RPouQFUb6oaW2XrLWPCLDTXZyGNUtZODxBazrS1ra/gXt
E3VEq7nXiHW6iU1gOpZDmSFKzGfUKdYp4o0GwMx+whxo/MgxlLsWPMulmw+DpTeMZsFMkp+vFX1+
RJwdYY8gOa6rMouNQKs/LqeV3v44pW63iwh6AsgfFUcIx+NLQviJGrXGUyNa8zzA6Vst16FsFetB
6S8TvKt1h1lE3aVo2mlquOfaGYk3rkw2vhldsnVVwwwypbxV7ElF9fhUVWXw3MdDcmNZAxtUR3nq
m87d4exdwdqy13L+00Wp6026mrxCb0dbyjJg73S2+TTa5p4I6upLWAHRYNFPTFtPLs9IPh1uq+si
Vfp9nWbJsY80eU79hkTzqcioCTmYDy2Sb9U61bZxGOl7kbNc+LmWrw374ujAbZxsGIhQ0YazJV13
GwAmvaCHJS8TgM0DNzxKjlhML3EwveudOnwbemNf1FIJvQ+nkiqGo7baxzO8KbNNXOn/OpTaqO6h
qV6WS64a6mBMIoKwTXaZ86FUSoY5nNfL2XIdvFaxSxzZep3ffJXVFNxA9LCewNau/L6UD246JPei
brbL5SkrXBj75Bk4edVcG1kUembmVAels2YCK4uEUfPbTdtKDUpNHTyjizHJTu2B4OUp0sKIhjTR
K2slxtK8PIpq/nrLo+Bfj34+Ow6quA4kgvtYRJlHz9qh6okcH5NyvFl6TRgh8aO3f7ExcH/fGDB8
EnTiYB42bTxMvxvYSprEyBBGKo6GaOni0EdJQqW81yh+8EvXxWvhBNeBpdUvce9Q7Z0fhfOjIqs2
Rm37uyU1jESgdvLwBZEwmNO5iUI/2aiq/yDRodDwxlUgc+dbJaCfL3YSLV4NjvkauhPGMsjGN/H8
SGFDvydIL8Lm3v+o6vSdA0ZBG6tDsmDoSGjbdRGhtstpMuMWLG06DtYXMszKZ1/TnaPwS7hF8ykR
9jaBXojHFHpBl8ZuM2+0M9r+mtbmbwpUBVyJvQpOYVYglRZOD+C374FevooAHTUSFLzmg27ft6MT
b0LNSW6EtDBIzIdemfWuvXPoS6c/Lo+UIB2Q1XONrWz/+Wi5tjwbKIq7qiH1ELIsc/xwcwIdkZR0
wdnyQ78JL6wi6WIPmvbaxiJcO1TyTlEJqtPAUX5Wa/nKVNtfdTZR9rFmROsWDtl+mE9V9gE7fI8J
Oonp5T/Ptdq/bbYQGtETofRraaYOcvq3zRbigh5vnt4ykgbbrMRYs4QKGppw9o10DywDkvNyHT/m
xwDv/jjQUrvv2JyE46DfLmcGvtCkEGc/IRss6h7ZfmZ3IjUOvpaIJwep7xU2hZZQHT6itMGcvaa2
ZFs6QXBvtfYVndjvQZjF3xt/OKkCp01g5zAQSsU4qTBgrjVYTuuMuvGx1CdAOkGYTrvAgqlSgFH4
UlAN8wpk5VfCaJ57JxlPPw9WJH+c2uWobYcseV2e7GQVe43ubh0tpCdgsc/AnWhFe+jQYhPlBDvq
EcLJrne7SzRqyBLLJL9i3xqd7TzPN/hTR1v6V77d7D5LokXqfFMx0d+4jZ9v0E/6tFeH6MllHWWF
lbIlLy/cLv3rAG3VVdbehskAgPV22W4wXLmkELrZGeG9f1fp8omhtvA0dbSPC/BDlAluvjxwN6Tx
MVUv56nVuFBVMtpXKrm7Rtm1VMzUg9kV4uPTSZGGEzrA2tbvVLKet0Ck15/dapDW1X7EvErw+IeR
jHdZ0/VfRGwYoEkM5QGW9LQeEfdf5BxaKLNWOUWQtA8jy5Wg9oe9Akf6jGPbvLJstz5buc+NNAQE
oMz1ILWrwuuSquBSaorSkC8s2A/Ma7fP5VylyWNYiIegEONf7KP/zUPE3W0jpKOgYAiEtL+D/JOI
LWAJTmOlaO2BQrR6UOqCKpqSiwet0cyrOaW+aGzroYxU407JHHxbBul2TRtsQ8qat/H3zEL2Nc0l
1BJRO0XRSVLxzOxwtYi5lmeMrtPOiFfyrSmGYEvKeeBZGgXhaB7ejJHs31IO6badOZsWi/zVWLit
ci8HNgpFNH3JYZJdV1S3sV/E/jFnM+1VdG3vI6Nwt1GnWTg10/GKoQYhb2I224TP0qYvIoZV1QLI
SmBzcMFQ5iSJ/4BuO7mGjNcDuNazGxzp34wk1o7d3GVJCbS8x1CYb4rQTLap8lGn3fgFw/ywVVql
3Bv0wm/8nDpA0X0sN2aTBMNWRDnzNyEVOBA+v6SR7cAPJ1//86hk/kYR1Kl40Idk729hA9PE7xJI
QzWcfIpEtop0NZCHXoM0V0stqi5jb5Q7W4u09dDL6YqRyziZ7BEBUzrDE2kwT+xsxHfFBKLZD+nr
8tKsS3ipS0CHbKEmWG7yTHGwfUJFJTZSr9WTpofGlcLiem0GWvmq6cFR06T4npT5c5jwUl+MvDQz
5p7leDt20yO7+fCmyXT98V9nsFKM5QzxhfwLHDJ91t/KYiaECKRWrmXwx9GhLP5aFmsKeyB73KRt
VLuxCvo9RjJjxzkRm6kCrsVVPwbNH5WDFrr6Xob9taEYDK321K1FjMWiCxJrWmdxauxpM+iCdEgd
1jatDfrb8yF2WEeyrtgtZ4B8S5CE2jgCsElfaUDht/p57fPh8kq9y6c9LprDNOfG1X28Nw0IeFrb
dYQ8RuSpRu703tZEc1IBKq6WR2pMvLfVo3n7+USt6BG8F9NEt2ycqLCzATDLaM/EJzbLacj60bOH
ZLyxArW8T7NtEzwPrk09mXgtT5lFUMshy8tp5TK4euw3sseiIFU01Xvr2MLLe0nbc+LDduh6JTn7
eo6oXAVdU1Fe2vU2fSUi5RBvU/W5GvM6XYF4cqgUz4QHq6lvE0lbrkPLtJw1c3/bgsQA7L/dD2UU
kVtA+5F2RrXyk2kigiWKHntb7pTKGZ9KmXmUHeHYaKQgCC1TD6zlhj2OCfSOxAMng19+jZlT4TUI
5yapg+ggI5lulg1hrVIt2plo3NZaY9+Jg7pIBZTC7o+KwZT22aIaEZluimzGn5IV6sP0N2tCUhmk
/NmEUV6hDpmHLP+WCdW/pbme7VsxhKvlmoLXcGW2Uj8kMpcFgt8vSkdO144Y1XG9RMd+Lg/rOVTW
YIo8ZkhcHVOpV7QtcBLJURonwM1VjfBm/kptLL/+RDpHenc71Sn8AtWmiRD3RrzzIZ4UN2MaRx6m
8mkFlso+m1qc3hHO8LZQ3eph8oBJRtOTiw3HU0rdhHrh9QlJQwt4S6ZzisXSOhxM4jsXlcVyEMIG
+UGF5FN58fOJJZsOjtB0tOLwMDnWyYrlsS9GF8ion5n0WSHNr5vaHHZgrtG7oYlo8uasBrXxZsb2
VvJ2vknp16tZBnJb6tSH4pj1LITw6C5IFH9f6WT1/Ax9qWZcl02Nbl+b6vVUxO1xKRREeXEr41a/
Xs5in96pIgp///mkkJUnnPYjEXFzgzXRPGvthKiyr5oQaDCRw3Yv022ePCMwtc5+OyLYTzNvIZ9V
WfwRNb1+WJbmyyI9R2eQgL09U9VvN43R2JsuceyLNSRibakq+5QptS++3duXBGnKHotDD132f68N
Uh+v5EgjkjbUZ1lYKc6KEq57hboW+vtwnesVjyIn+vFovhbks+y5mdQDcazsMRZBkKq1yapQ+n6z
nDqOthfAVvdNbdAbWyKBloM69zDiVp4IsEgPKHGuo16HcPR/bCyXa2MykZhoBo8FwxMbPJhe/dBm
1lk0WXSIO3srwjYcPH+OiqsN80sFNHe3nNmoSK4MWvenz8WSoijBPo+KGYKuGk9K0P94tFzLJbEr
VW+e7Nkxt9jmlgNVNMiodRKC6aHxaNc3/tL8rpE4fJbt/vP06cwF41/qZ3NfiNbJXCZmrtR+cxAI
mgpR7GrlyqZJtFZndYyjTzSwM8R8i1hmOUUTz0LHEBl9tdifZeBTeSWHjJF2zL5lzqB42IzzS5yV
KMh8VIKaWhenUROuR9mi80TX9g8haBsQ1yK6SgUta6qnEi9F1h71tnynxjes2mA0XwF9XLOrND8g
1NKxWJQrfItMieBIOv0+bCb/lludZprrnPFsK7f4k/3bMh+zfY8fcrWcOnqbsW5Um+OPYAmf5Pm+
q04/TisQI6ooP68ZytifZEAIp5FVxtqsbOyLPY4Te04f1wvnPcyG/m5qz6FdqB+pqz91sJ5e6Q3U
YKsJwsBUHm8TqgVX7tQ+1bFirIow0l71cENYfPiqtFZzcPq+YCnFZYXoF+ot4x1hJsOxouBHD8ui
8hPGzNI40tLpaXmv/9+34b+C9+Ly+a42//xvzr8VJQNbELa/nf7zKvpWF03x0f73/GX/etmvX/TP
3Xtx/Za9N7+/6Jev4Vv/+K/Xb+3bLyebHHnUeCvf6/HuvZFpu3x/fsj5lf+/T/7tffkuD2P5/o8/
vhV0NubvRnUy/+PHU4fv//iDfsif7vj5+/94cv4F/vHHI6ko79//dory4HuR/dsXvr817T/+0P5O
6dgy5hRJ+Ck6u4A//ta/z88ozt8FnwrIPnOZWeBgJNouL+o2/McfQv27YzpoM/ENCvbEMwiTVtH8
lOn+nR46uZT4LwQSTsv443//Ar+8TT/ftr/lMrsUUd42fPWvHT4Eduy7NcNElGg6Fv9+6972ChKG
siE7GWDv24ipqmFNUG06dUvAnTiGlMPWQxQ6VER8/zbPtdSjwZ3vKXxWO4D8vuczce6TTm23dhuG
V2NTPTQT/MWYWOZtlPfqMQ0s9bg80nNz3IWUxPwDy6vkZhi78cYVTKzNGN0adfIEvSNf100onp2A
5UlZX0KYs0+AKQAJtlTLlGj0VDQ4RMT0o7WP3OxDJz7lJh9eRiHKDSLl5mTPDgB1fqSDrvmLwpb+
q5Tz829Gb4YGDYJnYS1hv3+ym/ZBaQdWhyyyELnGdl9fAU9vwjlbjiKpdOhMkjw7SMu4wmZmXhEM
kO5c4nnhwcUuRLH4xZjLUl1og9QtmJDR8khqrMk1NYb4ZP/rkMAPQl/vf35af/mw/vldF7+W5vgN
bJWtF9sxIHSOS3/71zV87Jhdm5l9urIWt24dOS8DUfAUUaxXR9O+GL3a73tgandNDnIwLlWvLIb2
QqO/uCtMJHr0+Zu9YeYb0eZM7sS97Cwb072PvOsOyoRYi7FjO+SqCtt6rCzwhdUzfrFkF2v+V2V2
dEu7LY6pyYLfcuN7urtvFr6pQcuNu3Aw8KTk4a5xDEwHiKmPLOaau9FVH5oAZXCU73WCHkDvqUCk
Jb76rGvzQ2uWdwNo2V2UUWioWXTUXqPanzE3rZH7uEwrwomWW6mdxLelrrQc7NRVvKGpWYAgltwv
9/A4d3ejIX9BndHv8gyH08wQXi1Kpgm/+V/cWhqq+V8mTeTJKChMjdvLRTBsusZvhTBVG0SjSNrp
wF2/wNPEihqO8W0zH7Dmjgec+KkX61l8i+Utvq1HEk0DWkHLK5ZLZTfQeAAahiow5XcyIK7lQyx3
zhy24DBbH9ze/racUW0+j/xiO1f6JZL62riuqKdOB2LYjIuBiKlw/Nt6pmCObuEcrRurvimn/Gq5
NZc79bd7tkQMtqphkWxN1akfgGqu7Xz2Lyi7SJHdyZYjH/MkzDx2f90KF+W0N9hJrZ1WsZ9wD33H
KVd/xL6Hl1iBmu3KFVtOa9uk1PDouFznHZ8xXtPsdZoEO6twxDqVF7psOuFK05uS86NHiFEvWVPp
dDqm6JATSH1Wu7ZajxOMKDppzm2QlzjYcfm5mvSRxunuYdImBNKmrNfBZFcXJeqc25iW3FI/yTuh
nHgSlpAfdCveJf9Qp9Eh0wcE60n1QGv/I5LRJahd/xsBsZdcJuwj52ErGCOPcA//zlALA0g+yNO0
CbdgVstXMhVXs2fkFIJCxEvnBFfTxEJYcWmwmVZTebHbjV/LWOIjEtZLDDVunXfqSrIlQ3UMYMVE
4kgIiGUe9AZYtFpSpjVwwK6YSF4teDsXkilulF4SE9PWZ4UEctQzu4xb8ZQmqjhN46Tdh6r9rnbm
LWPzqtacCD6DSHcRcoEVbTZtHyJXPbSllRwqhfq0XYFVkFGzmcTkPvc2FBizw4XRdVZ71NoYJUzo
5+h/AoqwDVLzoBjKY5cKwo7jxvJyLGKPetkYXgODZtUiNyzHfjj0DfrY3lSTR1TXwVnPyEvFg5U8
Ov47DTrroOlaDK9+8PtjK7QfB0OV5CYVOM0S9pcIR9R9bRfl5ykyDrJGUF5spoyUu0pJ1n1X1zeB
YpBC36XD2lfYxnRlb56DCDM3IcYu++nrAO8NhJOo+XyUq26NTyvpNsuz9vySWuT5tpXUJytVXCV0
jV/ioqP3phoJ0VCGtldc+i1da4ErVTMTDqoQK18Pk+c6C7H40Ot/mjT3QmRQysZeV3e05CjnIvoo
SFi3Y0lemixx+HTBCp+bvOlkLM7komW0EYfia9OanoZO5xCkuDiwpk0nPWIIEXP/Li/923iov/tq
tpEiwWuCAeKOtKqT3vf1KQsE1nvAwtdTr9zJstqJmhBIQFCup1G02fRJcW672n6oKz9+EKUT3mlk
qd6RyB7vh5pS4XLqg+y4Qx9kelNnV3MbcF0CNJNOot0vBwzkT6yRWNrPl1ynm7aaIqx1VFX30kfG
rAa4xSNVqzZmW/bX8RzTuRzGikooumV5dEsTrVDUTPgfzOqhG6pjpLQY27IAj4hRSuIt54eSgOKT
TfSGHZbloagQfhrQOhlvHgkdUA8VqGE+CP2HpRYD9K8SvBF5faeWdLRTCfOj8hzF4ujHLiqJycaz
NRHYN6NKQkNVt0WVNashiZyr5eAP10NcpXsmnDc309bE+VUfRiwvpKAEr36mKCv6F56PQEKxdXOd
lT0WBTSx15C6p2vhZb0aQ3nQuw116vzBrEQBrFqG83xqN6sk3XYtMZMm2rEH0QsCqKRZnoj6ic4Q
vImoSWefrynaWfo8Php53TDAyFk71o6Pk5ysTQxRc2uU9kc12W9m1XCjyCT2EP0ACRsCsUJqi+Kb
T2iihI/jeKkMwAHapCD+Cg4U3eNXq8R45qekOSc3kjrScUiclFwjd1Mo05ooYHWV65OK3LFr1joF
KO6gwfSCyi88tQTMbUeEjobx6EW8c67j39XJwQmaJ6Yze91I4xgHot/kg2Uz0tV7wiDucQV8U914
H5OStqfGPgLRLaNt4+CUU4pMeo3xNgUJnCLKKpmJ4VwraO9Nh2zM34wp6rdKTCCJbZjrhuEwLq/y
FKotNN43a9T0dQjJ5wA8TPOwSJo7aIoG5d5pXBX12kkl43RVwu7vineESQIrDhTo3qmeXdId8M8S
P1AMb+qMY1eS4NSx1fDSXvsASYZPlU/UUKePRgCdznft25zvdYpG5dJ1Ebd/VXxvh0E94sOXXp4Y
zWYEN0V1vvNcs3KvgooliYt0dedeGZOarp3EiDaxMgK7UKS2LjUoK8ad3ZNFY9Pp8bQxDTe+0iNi
KIzyOmWM90jOI2FXNR/JukHVrlrTtleB6iFESDRf3wdFJfCkpO0qGE6D2b1lFQh5fEzPyNh1Ohbm
bRy273wGv1odiSg3vSFuO2Pcom9IvB58gqcq0GV6tu5MF+UqU6HZmnlKloVJFGwSj/ge8nZtEOMQ
ttNZBlV8hb2LRuRoP0XIVa1cN72aCXHdWN2VzAIKb6PozsUpTlnedcaszM9xyYbpqazzat2UqB/M
3lJW6F4scGenVvj3djRB4KLz74zvRCKdkrrb+hZc+TasP7SA0vNY1fQGycPzbYUJxHQ2pe+ax8mF
AB7SaurQU/RtNnuu5S1/eKY2rVU9hAWe6vcAkIGnVXbvafqASJAgDCLqymENwgiJW0vwVEusmdGH
wTrp4i9tE2wqt5g2mgv7Xwlv/MiPT2P+CJRgnLnpKJosPV4hK+V3Q/jca7D34ftnKwgUyGQ+UIdl
oIrUu9yJoxUBIm+tdCoPH6q+Yrg3yvjYRXsBWQgJfBBphK/gP7g1iveomsqNMmkWxmhuB6qJDD+O
BlMEmumR3QorCFV5R1r6UAT5Wz5gxZXJR+0a037yLzSg93zC8j2hsAV0Lfsg1OLFCDoTGYG+JWpw
Hi8SjGJGS7nWuJbEx02V65ml5OUtAW5dxyp/jqDjsygtOe7YFO7iigbpiL95G3SlsW3ZfniyGAqv
tqnYpY3RHYr8xXFG8EY2I2ZujeBFhoSwD0mgtw80f+uLtQ+Xa9WUGdlGztbo2pvOTz5wLPcewHV7
hc/pIEZS7hqWDitbVqo3FhXbZwQdMuEugzCy0fWcHw4wM/jDK8cOodeq07GvCbWhE9fTSDcuTq0d
0pAGPj4QMeTqpsXriFY1XiGuP1aknet4xYE1ld126IBjj+SQZcIlvLih2zcm1WGwKID1PhlGVfll
ojaPf3cDbY3hXr9PXP3Dkqbcp1P5UlJA92J2P6x51VOgzmuXsiaWTlL7QSMOUMp/1LNp7TJVYcdo
HAaYYzWm1RGbGQEobezQZSD1E1X9mEHesHfseDy0DKytZXEdiIL0KSS5cGp9z1Y/YmU7mSZoD/6a
xYRz0pDpGuc4kINifHZiI1lVbr81izLY61SONz6Kd5N9bDIxXvsN6Rhav0NmC3azn/DDuI3Yd4YO
76m+bspGrECwAYJMp/rUj4Rmq8p9Wttkf9fs55EpEiOSDGTgBlW3NkPqeU1Zffh25dLHJrc7H53v
A17YK60Sh4qONbjW+8CHUsjW9CMhiScvEEaJeKXmNaKg0lnL3t8HpoNqiXBenJI9BvwKQPDUEqER
pPe2P4m1ZhVig2fpjZQOmir4jVfmwJ7WoTqXNVlGv8MEumep1Uq6LNr05inSKElYsz+vR4kZjEmw
S4eUokRIoZwkUk93djAyQBfb0TuwBrRkNZCeOAt81rn9jRuWH22BzQqhgxfKLcZDWp5U+nLp4LL1
c2q2BWsKJSSwpvcZUzKj2g6KHNezosmlscHaDRFlEXyNxpQghfQ29MdL4pgX1hAPdouvQOmtR4sx
ULaIFkUTHPucIBDZB89+7r5pE1wjHHoahD3wb3sSfJ/piFco8u1HpQi+FQYTDwZvFMAFpjjKUt+s
3MFPa4ffI/A5Fha2g95SAaqa9OC49IcFzM2Aiowz2OlKBjrDLMNglB15S+9EYdzrGiqW0Ccu6cok
LlXqhYk6pSYpjwFtRHdHEWAX9x9NVB6FKUdYfyvrTsAc9jI199D7MxdUljwUhrUa7OhZhQM8BnF+
oAWSdSFY6Sa+qrFX9I2z1sjStGCZUqhvkJmvKky1tkacaJZpX0Kd2RQ4V6Sq3artQMyj7YxXWY8i
1azgmUSQTKQavbO+tDb4wG50FsLtxI/dmh+2zepUyobe78weJj3jVGc1N5s1ftUb4clE0jozQ/Jo
lEpjPO6MbchWkKcRTW4nPR3BS447XP/P1UTsgdJgQ4sLgg+JOfMmcsv2GpEBTZ7ZO6ZrVlzMPPrA
5rNcV0J/qhvayAPZRf2QI+ZS+7URN6+Zw4IDmiDByAnzqEOKvdHLU9xLhguM7EkeMlFn9drwjX05
uEQc48ebF/yvttkpR0dOG9sZqQ1AMlJSzV87xFCw0A1WvoiYE2Do6GNDYHdRMDAWwUfXJncq0MFJ
n1Z01Uj0smj3Fxo1RDXNxy2ilWtWowaR9cGZree6ygmLQ7/qjQ5w3L5n4yEY0mRuKSwamL4MS99X
GqFdQ0QsYp7NQBX+LqFknDUA4Jw0S/2AhPKFj2y4aaya1LKapA0XTp4ZQ4h2DHvXVY69Nfck6FL3
0RnxMYWP6P1PWvRuWKcmsquVcOqjK1myBj4x7r6glV7KwAv8PDz2RvWMNh63h+CLQ3rJGzm59OhG
yigOc45afAunevBstmGejTodvSmYaeukq9173SFM1AMH6D9iBT8mNkWYK7OyXtyJZY2tDs+Tr9AY
Bo5yKNGxpnWmktatrTtHK1bUSgEZV5kXGURHhJUesHLujM0UgOxN2KMHSAnXoCa0tR1/Wb4EDgP8
Fij4k9dAAqUC0NXbiehv3F/+JegKAnFsQNjYxA+0ufCUKgXmUFgUDfcoDlE67vE0pzVq+6mxBLta
1j0QPz6kQuiMmJRdWVHeNJ0HoqlQNVaC7rb40vSBZzitvYG8Qm0KUcJ9q9bqwQGf5y2nxXzNrxjC
8kOBfPw2o74NXxX/itOLv5DK2xTJ/9Rkol5GqKqOXYFsElOj1fRbKVOpOzf1AzviEz0DHbrSWWGc
Z1XRIq0dTSW+S7s6uZPZxlKKcFM2hGsmcT7uHUfnt9OI2ItEhIfW6a8UW6wVV7sm1sfcMgYW92nT
ap5USn/jD66xJV2pOdYGv/hC6F1OKzIsPlNVMRT4aaKdCAJ5KAvFvQ6nmPow6QaetdCUpaDlnve2
xmfDK8pqeqhHfb3oYCzCZ71WLZNjOHNSRkfeFlNtr5RUxRdZtuKSMPk4Mitpclamlw5Zc3sdjqih
hzmrbKzN11qW3FAxTjlUKuQdExtEgz6p9X1pKa/om4ZrKcvXsLKsc2X2L0tbcWkwfnYZ8/EKQbHY
/6kp8qPl8Odis/ZvLQYLL79tOaxgKTjr4rc2oErFlMJ82IM7KD6skOUaOutb00g2vAE+sruzfv8z
rGpALrQvEQFd53pLwHoX9scSU82TEkdfDRhzu//84+lLsftnm5JiuCUcRgjXsG1NN4zfK65JIhxS
TXH8hgjWDqLr8lVmqNc9FpnLWArUt0aD8nE+XQ4FXNa0ypWXqtckutQahYbmwKeeJdx8Zlh5za1O
3RRwlNqyXA80PT9DfjM3uS1Ta5cpHSbdeTNfj4g+wtSldN3ZN+xKvwV9QyQ39bJjLFT1EGYGI32b
0aQ0lCTaVla/kzPTBLSitnLypoCxan4trIA9jL3qO13BedBZHlXJft2aeXgI+BTsGmwkT8yAF1HP
NpwFq2aP4/8Qdh5LjiPZtv0imEGLKbUMkiEzcwJLCQ2Hdji+/i0g6r7sW4Pbg4YRZFY0BeDinL3X
Zmvbg0NBf56pI5i0M91pDX9J360hHGW3GsjMyh+Mbxny4R9phXQXaIkFL4v3zQD8jhIoeSmIzmSj
OJwTtww2uZiwOQdjQjlBzpwGUlJx8qVkxsnk0s4p71IB1nF6Szf++WyNS7HGkaCn07z/Bux2vLvu
F5Uk0YlqrNpXvRs8iLGL2YoHu6BOtB8atGunbvrftmv80RGJvPkGN+oku2PsWcmu8o175AUVwel1
SXMGW3FB8uwrALIhhIasMnaeFjIA6LTJcXKbYhfJ6FnUpeRHiJ7joFMgf8344HYumMRheqCcj+A+
RvnFFFW5Q72PAiPAUBBE8b7H4ntfZP2jBtJDrwG4UlhYB7RDXi2tyU85dpXVcpq5UXEjSyO4mbNP
0k3r8OY22udZr2uKyPPi5KnohC6XEhsyPcn+vNf29Qzid/hlkyo+Z2Z5nNiFuf40gUucmr1tsz0W
8hxkYB0XJP1yAGEh11JLrmMbYUapKMSdqk5Uh6L3RqLG5sCPeRjJMR9swPgkawfcLGsn79UeJYgM
W43Q/zW1ctJ6JabRZzmXtzc1Twci0ZzZu/27M/yJUSwnQAyjImCwOWjbqIpj2On+l7TLYPpSPmqJ
anwxTPtl6QFWp0RZzYXU4VnJkk0nhJxkSrEOqCsinFgjlB4PkmyN2EGsBqMv+Mkwqp2hUb72fjpR
512VeK5r91HaqfqJ0+ShpXL6qql+Y88UyKLt9OfGZihJbGfYthXboyiBRrdLPb3dUcPzHhU5wW5W
P7AleQ8Xedq1ckpKMFp3J50ru9qQiI3V4OYbIzKfnXGiuTj/doiKf7nJ2wTllAYDTxDC/SsNMlao
ffvkVwSLUWK6UqPVL0sTLChRNPReaG8so9DOYUyCMrAqtRGeV227vsm/p3CMqE/Xr/qYIoebo5w1
XX8bO0jbPmCb74LtbAQr6cd/GQzn2fJ/j4Uerk1kqiCCaHiY/xqrkWcpV3myWXdGOFxUKgVRRCYj
Dwo+e7xluNFvoWk6b9HwjPNbe6/96qNKBL3gxwJp+EQ52MSx2WS97dO0gjShTflP5UUvWSecNz8P
iRnysmM4+vG2FnK8emiD/u8PYvy7jeYZtM65ih0A8Cat8n+10YiQayiB61ihu2tUhdapTlHndTrm
ItmB4uO3pcdnNU+aCQ5URk4792qz0zTVznoa4MTlsXuIy+C/SIGNfzePMdFaZPrQ8wcl6rjOv95Y
5lZpAGOV7keW9IdeiHNJe+bD8RqCDHQlTtEYIqN1i/6EhH3/2aCFhLp2Bp3CaWa71X8xfhrz/+V/
/ui8JXwaOqU/fnamwH8tocLacr04kw5dxZyF5IwtHlBMbEtgd7k3yVddtj+BG+HWJLnYN6yrpSfW
esql/1/eim3q/25Ne7aB1TiwXVpProcjlTf7H831IQzjSI01OxetWGd6Mz4N/A6yF7tuuYOaaTg1
Eb6RQW/PqoHQHBm5uwvy2H74OYMT4cUbAqIBXyd6uIUp017BERwW27IJxfJo2sY3p5P5xlRevHWE
096WFy1C4VvGlqyMdMY0yzq3M3nSm9igL6e5Zrz7mK9XIhTRjqWocdMnVOx2WPm7wXI/zBkIV2sq
XmOqTlbWPELWQw0nsRTZoUUCsfKziC6erw97PY+5NMnn3bYeBPH531K8klQASn/bSqJ9GxjGW7uA
aDB7a6FjMnRKq9hPeVDshKOV29Tp5551obZVbcebWtGD+VwrYIfwr3+xCgXiwnVeiA/HqR9OoT3M
tGAe6EK+10+zZmT6Ly57vXnpUlOpoNm2FQ3wqdH22GIlZoaiYpa8KT+PD3qbAEOZaB52Aoqj1V20
1MAX7/bPto3xTilhvLLayNe1Ks4ADXxyAapwE+u+vnNCaD9FSJZlKB211XRsAiH1JwqhzDKTASx3
CQdJHPvQ5Y19w9Bb9lHzZgijWFHBg0SBivxQYYujTNeVr56jEbwdx7eG1iEQwHknMPlWvCNi2LvH
QbDxYUmem9i29gNb45JEsrxJYZ+Yhn9HuJOcUBZwzbHDW2eg4odV29H5wMRNgELEoqSLykvrV+XF
akBCL4/iS6fFl8liKbCaQrh18LGjS+hW03UUyEFIBaNZ3jtHbh/xjKC7fN4tx8mOxHOQMWnKFL0N
IEJ58OKx2FdB901VSXWzB6WBgHbsE2Mk6XVlXJ/M2jqiunbcaby2FtIXKCVE16MjoJKYmAhjMjTH
ISlVflD6R0v5MXs9O9+jPutWfuJEW5Acw74BCPfWdBOxI1Vd7NE7LPZhmfbPVZRPz24tGtrlAf2c
xLh83nTzI81GcF7r4rA8ZWgdMfOefB+D9MtUCXtHGAYz6//XVQcdAjeSmHLSHGjCO7Veor0IzQAp
N+izJJ6snVBOd6/ngywIEl3WpGGI4jeSmbyOsKUfee68J/WLk6mIekdNMy5IKnOF/l49TcobN25h
ZuusCs51nRks3jgozbY2wq0zbAS2/rwcehsuBeCB+3KmO5Qcwpr6ccyah+v7Ce1B+LQ8YuZwjyLU
X/zWvaF5DV6ztEo245zePDkumjvQLEnzolqKToM3s1r1QiMIq0ZnXLokTaAXvJK/Zq9NTxg/XPVN
EZKA1wKaSnYnBrZ7bi1AMfZoTze/7bFy5A0+1Sst7vbsDALyZtcNLHKKvOQrRB1KrxjsDQrnT51q
oWa6PkXWjV134DDTNJqTOUhgDSZnvDvYHlnvM99N0LBReX7zokmdEsdTJ6rYlBmWc52bH9RV/2vx
jwD/xVRiZc61EZZc5fbgPDG/jjtcU+Pe9Rp329r6PUoadVo2G4O2a5cNp1MT+j7oefesHIqLTf4g
Ahfr1bwZxSL3LZpz3CDTT3jxTQX6QNJZNhNnJ226U/N/14x28RjJeJsDjfGK5+ANHPpo82lGlg1M
/izfNJkyiLvTu2tOy81uPeN1aJz8pS5/K6dgYJp76934qwkTFVNQa3d922o/w5LKqxqCW0U0wRNh
wPUuHFloLZkGTTIqgsxsFKI9fVZueTTSyNnr+xJegHW+umk+V656/vushm3uWjEU15CqaXi7JRFZ
KbzHssJ4ZGdtDjg+ruCB6cXBEiBpmlB+DfjlvwQWQPhRd771zUvsZv1L5hTJhi3v+KyrMdkmRtfv
Ql2l2yabsD0svoa2E1uzLLR9acs1OVoYDKZ+9P9J63NJBfy878IRLK9VjTS8Zo+DGHxzS3cPNgMY
UmPVUYo6oQi4FLXHNFX7CKtCQZT7XPqwpWKJ4Wv0Z+cQgQZWrNgbDl/kqPpv5USC2V8l8X8Iiwn7
ZZQZ2JVEpXlNcXqjuMdJ7VBMVnOnh5zEMcnMC1ELYWhGh1FL7wX390XMB1ID77Xpg1BpOpqezOSv
FW61m0uwDttI+v4FobgpYhaa0n/k6K3HwffvSnP/BLCfL+BG5AUVUr/NLVMHQcPp8kIbdq8+Qq4D
IYkwD4fYyC5+SRj9TM3vJlQcccESx1kW9dQk473mTxCCbC6CKu7fgAi268qw2tvn/IdwEUTkf3yo
OoOKhOGk37vwca4jg45aLQ/N/p0q3jafUuui5wCbEhH88ofIOn6WiUAUMx672ltEFu2P+YGeWfkt
DB2xKf1w1URu/9Y1M1jDqfa9BrxyXn5LquCYDmi9rTXpsjIrI2gIDUlna70SMIzwH/i6TsMnTZvq
Jv409q9Yyvprh23rkDbcPMMUUASmrLTVA/M6lMH06oEBpHGRVtnOrvPp2riQVfTOjLZtX9snpTfU
yueFV9yn0LHSlm6Nlx2SPsw/zJCWdKYc/1zYvf9sC/UWmvWm1+ry5HKXYzr/+xA8K5R83fuiVZ5Z
r6KgN86ysJ1TFIYlI3Xb9gdnGc1aPZhxCdhyIs1p9nDq/BWInOKOZqu4txqIaLv6XqeF8Y5IYCIN
hxl9BASltXfHCLrjkMHSyR2b8ccQpmTonqGeZUcagD4glsqf5u6WG+9am36wMbOnktkHmKEZJA81
Sba5q3B0685YELMwp5NVTfxCFSVdWTE2endZirOQN86FNpsfSYU3W33lV5E8LQnwsRxNxkSIDn9B
NwvtZjkQGRz6HwqPA1HaPk02naF8Oc3djvJ4ZvvxZsoNbZWhGt0TZw6CMcf4meZOeYqM7PcwW0vt
2VC6PBKmh181yd+zwTQuhkfB0w663bKYa5WVPbuctcF4U0pnhHVJYarbPjxWLbqF5TQBuPwIjGk4
VIm/MvK8+FIb+p9kTNzd5+VBs4SSsJOPsNFypDmG/+Q24IyIIg3PdQY9c2KhbiRg/5qKLgwos2uY
aOl2iIT61uVgxurAYHkr/V02JzsI4jQ2VhFnn6fSls0hMW2q5VNUvSgx/AjGxv8gMIseTQ4FcT5k
80Elw0ffYJUjGza9B2H0u44t9SViAuUq7s39EvjiJeop1RMTFRv/Kq+aH8K8xqlIrrWRbQsCk5hi
yyz9xq6BGn/IxEWt1j4GnnR2OnlNb5Hq3uKJfqUFk/YEqKK+pbU8Cqegn18U2XtLqq1t9sGjsxvt
MJnDBGkiTl7DapYwBO6lQWb7FBlBfI2y+FHneXVsVLMt7NS4VsQvgexy9OtyCq6fQO28/m4iq72V
SV9SfAPX5Vj0SpfT5QWtfRB7oTVb5cMIli5g+9kmAQWjNQrzxzSOv5tWXMrZB9CI5N1n6/ScFuQK
s0CzVqhyUooeUZSuYN/X27p1rRsRYc2BSqdYQYaEuB23Fu+c9Ms6kxZqu2h8055E6ZY7VnFUDBvq
NaUXr9pJmCdu1M/9E6uCdqvbyliHWiaeBESAfehBhQ9bMRwjKcDFRpG8ir7q9iLS5ZV1VQdKZPR2
mTH+nLjLriyLp3XWmc13ga/R4I56G5LcoI1u0pPL2RlQ4nmNK63YFOSnHJZoPLtwwaOVOqfz4mx5
1SHl6kBNT9v1nq9vURYP88qeCpATGu9a4v4qUXI9gXs339FnbAASjC+NGPtDk9HJ+MslkwjhgMdn
p7+8Mm/MrPoTYoZF6X8e+ogGoVjMu6JO/x65gX5yFeklA1LaVZCT2r4cvPmRSIuS+On5YaI7//77
y9+og/Y3LiS5rzu/fOqjUTxVOLg2o7BLZsG0OAKi3FO7Ds/hDKdQ9NRa0vBuhZf5dxIwd4taDNAK
rZ8u2vqJ1zzC+YDBtgROQYm4EPUzLG06v238IxQOptze2ipvynd654HbLLCwLIfllKWjXHc4ZygL
kP7UmPmDwrR2tF3sdmlXaWeD/LatY9TDfklmyAQTiV2IracFxZVlmXhKbVeuUysotuWESTBOewIx
fDvaLgDfzHOP3DvqzSkqXF55vxFMwvSYC7jQGVRYQpFXgBa6DyfRtlGBaXy0fZ3EcFgAeB/fMr0O
zjRUH6hZ4suC/OUuwC8nufYNQz01cEGesGGoJ7voaJXXwX3+X5m7dzezxpOYGRy90b7bSaDdfAEh
pYmK7yGKXTRV7i/bTv8Qrha/ZUjVdl0NdNoadoQ4j2/ecLftpPoovah5iofkla92i+vb+121bBdi
9IiTb95cJ9N3YaVFR8+pAcVnegs3UwavTp/LbZFnyPTKLHi1CCI6KGOEZuWN9G4beu11xYYpotGX
zemX/qymkWb1xaa6vu9mU3fettbWy2J/G8iyfJ1gu52VpJO+EC0s2CmrqFQR9AE0Y9AgSIOTbCAM
P37rNOdnFTcfcZ6xKQoUUdOBBEyZF/VLRGD2MxNCtkePoe9930++1egSh0B9W572JwvKToDJMnSG
NyuLvshRajf6mfbbZ6XVoM50RFNhH6FQPpdtgPND2y/mfJEyU0ODuXsIkk80uhpWcjMAzE3CZzcO
xPsok4G5FtqpmZTxV24LEicnTzCed8HKFbTSGzlmlxyZIS28rP0eK3nwZa2/6x2lAnOmw0dV9Sdy
NP0mer6B5RGeyGg3hbp+Y7PNc5XOLjxrxWwNY2Sto+x7qwVUZnPvF2oAhNZBbdIYxWCbCrDZlohv
VjoiyvTg5bqqXQ9BzwKzzftT1vPHfECpiJvq6OA4GiNeVz+gbIhncgYg55iePPSOke6zhmr7EtLd
GZseju9ljq6EAFPBKWqoxBrxQKkh36VjdxpR/r5nACdX3TgNxMuN8bvp0V5NLNe/LK/Sc/khhUN4
FSICf/YBogDRL4ArKprRCEoyEtN2ARGM+4w/TVUhMbaLyF1Tz+hKkhc1FWqTuqI4Fvt8/plLmBv7
GKjD3pcZX3LZhVtVqXSvfKc/EIZlvo1U6wy2fD+o1NNkwDJ303V1HfEA7BCYT0chpHuKKhZtwjd3
JdSKvTnZ1bXyRns7MhUScR77kFK0LynBGU/+fD3k8/XwlxE3JnI1Ft0WFCU7wblYT7SAdu/GS6kS
eCqT1o40iPhv3KA4/F3dLUu80qzOnx2ENkNVXqekTBABARbb7IF4dJGZnpNhgIQdau6lFtmrB5WD
8l8A5MVGCLHKS2GuG7JdDvXYfQeU0bwGpKUcbMa0Pbv8Q4wk49YHRHdSyap+Q40bU9xsGs5nswBb
b1dtuRtFTOtdS3OwDhCNMHQkdvG9Rey7CQK4G1NRBU9Z5fPLBFnx8c+ErftX9PbazVUlm/u6Zr+f
ZO4LXL7wJQoMILrSuvaRNhAmZpPK419wZI0fWtkUF0LOKsiqjf5u5MamM/r3peHTguvYuCWCFqsw
XlTcPfet47966XBJCi9/B9HECNAaz3HdPxxgMHjdx47EYuKIMeq9Dl6/9oNBnAf2t1g2GqwZotNC
XHNmfo7ssNwT8elcDcytBNbo3XNVi+5ZJ1BANHIvERLUlIqoc9XGaweSgliPstotpxYJBBuS5+zN
DzFHQwWgl2giWy4SfSHWfiN8rtUp2FqmWV/Heia5OBkr4pwWM78J6bpNj0+4pBLm0C7d0TCovg5Z
9hNy6ydiLFUwNJ3IMlc6Thl/QoC09LWK3PpV+AP5u2oCuAFC4DglzevYP6UV4m5YRU8UcdtjNOpE
qDpP8fLsRGB8VrlvFARSvGsEXkQBLBgaOdX7HNyl5YwbbtUn22wmUlqqdT5wS8+LVn/YRP64j9p0
utQDOaa9mRmb3AZaAEs3dJCsDHRWJ7hi1kyyHkpP26Vugx5r4NMaEo9GasK2jGwU9dk1wjDxvBy4
C/QNI6fYhb0anoMnRNPh3Ujd7TIlDG5VPtpGpxtrA3m2mcnVyO5iVXn8dVm3Pxuaj7u2cYkSNbzx
fTSGYzv403cd0PqnpZ6VIdIO1j3LAeEKqdCqd7fLKXDh09gSU9qDft4qtmAv42hG9yI3d73j9S+G
U6wdT6u+tjpSrnAuYwo9JSKZivUccDw1SPxVHQebJdE4cQvoCUun0ZFDdtWaDDwEK/TjgsiOZJmf
Pt8WokmbW1xYiGyaZB3bUwM7xURG3YBwGqKRvjc7Ngj8y51dqCK7EAI86RJJ8CSw2BI4gbajJ1Zh
eWhrWXbNDRyFoWS4rRM0W1EC3Xaa7SUMtTBEATPZx4dBXQ+A3dRQTzEbbdvNKW260/Zko2THfma/
LQdSBbStw5tf/32ucwN1zat41+iUUCmu0wQYKiRtTjLaG7NQzc5hXt0woHcsbNL6XIxms6FS/qPq
rPiydOQHu61OdB0QKMx6EoBQchOPcb0XPnrPebdkpRYyvSStN5YVl5cmCNgSzDv90WqMS2XHf+iD
hKwqyOxhKAtf7VYDjZoppAvL551MH5NBHInNctoRnggT2QhXbhw2O6uXw7byeuM1a6rmhDyRcV0N
5aOSgGUEwStrb2Yvs6veEi/lfqnAF+26uQ1WktK6+ktLkvNedzm05nAvDKRlU6v/zDs7/K2nP2Uy
PrfMUCeA2puKQZmMZVYwq5yqvAflPzTGIgDCq5ifR5EcdN2JH23Sb8A6OC8+nqmXrvVLIt1wvSHb
ZkGm6SgKXUSjFFOXQxHZD72dbY+5esta3vJnedPN7OS+LDJ754uTe/m9c5ruJtEfMftFZ39e4Hsu
GPzP838ekuG4ylzlXCMfFMmk9KdeICXJVBuckp5oyKQnO2o9Rlqy6dmSYZSZ/Vp1uzdwi57all3f
ssWtlU6jeIaH0Ox6iRsVcGNfegGdOMZSMuDFsf/QfkCOXfbxZezrBKJm+MMvG3akfau2jWfYq+xA
k978XQf+i6fp01tnk5yr97+Xnw9DvP7sI9B354rrfF0/gopRNt5YY4qYuNLcsxe03Q8jaMtVG6X5
R56TvJApD84f4oVNil5k6TpkdN/vZmGeh9a03jLE12uMbfhl/W5AyE6kT1iwr2p9cV5qvwgGaMQA
7l3D4g8vbYnMy8nwu08Bomy89PY5TKL6pQvYX84JmzpxMJdiiD4MPsc7y3Waunb+WM5IGB1HQdhr
qPfnKIkfuZ//jP0g/RXm+sVUmfaRwFjY2ijVsFc49VPTY2hok9c6nYZXWds/Em9UO2AbNCZF5Zyn
Op72vtGFT2UIfdhWzvBc5pWzJgpzeIcKjxaC6LN1lFv5Fml4ffa8brOsA5f5rHHeagh5b4auQ9wP
5lVDYr3Zw7XyHwhK1C8EXCNDe22+YCOiEl/Lct/a5b7p0uBi5x19MC+YFRfojdfDJLGnzE8uL0eG
41/gTfcre+oQw4TTP2SS5ZFAFur5PYF4taPlv/ARLMES0mTCZkcxH8s5X2J51pWxv5va/j2bieKl
Dc9ejUwqKIlQWM6nywtKN+uRkOG6vra1E5yEn2+XV//+k0zSzG1G7U3aYXhXjU7sU4kzgWxM7b48
51tjf+Vn3FfzU65OJHaqR7CWqqm/yNnhtTwquq90fzq0EQGNAuH7/aXNdXOnqQpNKMpE9MIYASKa
8W+5Uaaw6inDV6P2i/4KknFyYmDeQXIsHTc+a4FZXP4eLMK18FF5v5aCYwTydau5BkJWeVbCMqHJ
uNbaUW6ffcBr6gnLQKXd+V64W0YTR7TZpREYrfSxPw5t0q7ziIskjtNfS3Jd2aYWAQYy2ti6NnNx
+ma/zEN972QXmZuYO/orftx861p9/EKN7FjKrLg0NViJmIDtPe5uiQqfUSFAmdp+AA7xD1DXO7sw
yZFJ66+jZt/FWE58iA/GlFPkYTlbcoeBIGUHuIwDcTT990g43SEToXn0+uEoCfkiqkIQKpxp/TYO
aFHoingdq+2ar36Uf7C0dzeTO/u4tal6+L27kbNlLR8lZl6ZkhI7pldpBA2wesG9UBvRNWXuvTsa
33kurfBooVrbLorLid3PynLpYPxT+2UPv+0t+nwIhj0qR+OEBLduz2nQ6ds+lIQ+tNkKILq8GSq0
yWsFmbfMnUsB3JQ+Fk9L/NQGLThXrn/uUxpsVFCdM93lH3lbq91yVqFbw6Fo1zcj+R4mxE2oLAjW
rZ6e9LkH3qiw2uIspm3Y0xQgdkj80AQfsZbiN9XtPyT01m+MjSmSvFieKf/3sIy2dVTSLMcCldsS
pMzkUuRFDcDqZ55HVRfTD45/Vooc+OboLQTlVhdAErqE+pZ8InDSeVmmJokKuIeF8zVyyn4zYDm8
NBqbD0MBM3GWJAcJW3Zpdvf5kJyFBbyncd87laCXn5oAIaJ5JhuBuPFA0AOnOnZmZKO6XmRoDExx
XeomoWCCVgUF7CXqdnkudX4yT45r3SnipxZdylqqwX1rSRXOMGhsG/7sLkod53WuNh/RmyqU5Zwm
YOGuTsqaz2p3qkP0sJZ0/tmyIZan4mk/SyJZb/OrvpdHZ6tljULv3XgR3nAIuiD5EuDaJqkDSTUt
CPOUhNghHMgEmetlb4GEJ27XRXWkOek+EJxNK1B/4bsb2QfNzo11PkgfUJSvZVvLH25y0Jyt7K2P
v9DW5dHgWylOGzMDCh68I92YHq3nZvfaIehEQyH4VSvjclvmAIwoHF1LIwTTmBne1yC0g7XUNfPc
DUHypnfF0QhD47TIHKwUmR0VG1MdmNYslm6pug+xdqfbo72bjfoK+DF8a8KUdkRE8JyLtTtwuXly
IG+fG70kwEL/d0G91CK1MiFYNEvf2oXhO7SaPJbu+FDJk9/oyB0oW8OciFhQzM2/5dHg1t96n8bV
Uq6bPCN6cvXz6GpPY1iDrXeJK5/iCbB44lyqbDxiKGw2i7o0HkjK8Izy0Rm6cVxAWwuMVU3lWz8T
rJAJfENxF62a0Jj2yky9a+qB0EyMicytsmx35qhjt7fT0VhHDXn1RRaBT24mbgLGy0irBcr9aKov
Samf/TpEZQJufTw0KUStsgIBCsTlLKoOFvBQhIClYliEYECX1wAfZpcKhi6QHKtnPxROjAg6CilE
LSe/hb3c+X28zzXk80ycr74R+uTSz1X/xLemNYiMuVfmdSa61CLaav7wJY0NRkT/B4nmzxhc9SNa
riNKRvAFrar3hRn9thLFlqwOxpVTKfWk1x1yhDSrSKEENnlclKsKYfOgFfEpKLOTIQWr0UYzYJjp
8COW3annT3L/eal8BhGWPXLZZbuj8rHdWROc0S6tvLVNb4g2qckd2tM4xyS5W7TnEcyE5/nMSnQ6
qsvn6qlfPMhXfbSjbtwcUmw+90kU4cf9sq+V6E63janHm3juylvU9S4hqN2NPap8HYasT2jIJ5c4
6B0WXfRNwupVE6r8yIi8QOSQFEwPlbUlKQ2Of5++5pLL2mnlLuoM67w01f2IMkxUJNOxqrLXMm++
qci3b0aeUgKpdHHXaBeydWzbA2644uxWLk6qxnpopRl/aV2NrT27hSmnqTib1xYZVtgEybrqOpyW
cf2jMimf2uwEX+kfveQkpx4h/ld7i4wsOvtV8YnR1nNU08sN2R0qqZpHNU36jfexwe7df5GJfP58
eQpdrhQf73HlaStr8kjpTqdPlFvnae94xMJ9jMvGjsqj25rEk71ZKHWO4KfzfW24jH6zNx01bb0C
hTZtNa8L3uU4vNZoP/3OxKVltHehX+xZwGOJZSCdNMhmkgsfWULwuR93pRPva76JzQTeYZNmenQw
SnLe4jmbMsmctSYmklBsTDByoM0k07l/gH9sMJFh+YidnqhjvOt5W9wrX7v7pVQnijqIRWRVfzVt
9GjLIRa9t+2MmQCH+19RFvsUPaDJslcBa59VPJsSVO0YR8912mcZ0CEK6U0eYApQv2h8YVxtbc8M
IJ5a1zw6FACPnxrXbNU4kdhrYW9jb9ZPS/fB0YfmQXs1iwJu5bmtMRTDCG/DV/sMYcY26ep60+BA
xHOIIshK4q2MQnfn01D/LMWQ6W0e48Z7WviJoafybRUPm8+baIgOaUpOwxKYEgsqspXmu7vMMdWL
HoNVaCbr1OUIppdWhI6LLRERH19SvNQK50NqsH/jHCXKgGqZWNUM/AFIvxC56a7jmv/MFkY5255b
p3I2Uc0qwgHBflkOsa5/gwzGxqtz2eOlU9YdEwvpXRLiHxISpetAE18VaMYX+SSkcoVlo2HoM9ig
1L0unhxV7ei+5dxthX0LAv3O3Ok+llsrbG1mxlLe2nDjOXr8DPd33pnNF+RvnxDmXzDt5j9GYg7s
kgnvHqj8z2ss0rV0VVj40pg9rXU/lyQis8gPbY7NqGa4XnW4X84T8RCHpAnaLUworCTsyY6O7rUP
LUa9spwaQLdXSzTDEtKQdMUjnAF/bSPdd7QBR4rxVIFrtVkIOi37kO2SukH9ygT0wXdTNXymrOj3
fDVtE9w8El7On6rE3B2e+zoI/uOUH0DbL39LFiKnSMRaV+Y2loLBTc9TU/9ZrlCB9IquhqQ0VqYV
NtNI7uhVwFQVj7qZKe3S6sJjqvRtPmt1MO/CxrU1sguTZyYAZNyMw3SsLQp9PtgD35QI+Mc4uGtV
+5OizF5G6Fq8IPbOadX/MN2w3X2u1iJu4zyHXoWoW1zSIY+eaa7utNr61TkYJ1Pb+h/hWka2dZ/Q
0CzJKN/pOVHpvOs0OSckYAhqwfksn4Zih68+XREm/1oRJH6pXSSDo1uSgBIa/ccAIo+WY/Yat2X+
As1nnZWoH2LKfJ/SqTTro/PnnVHMZqNeAvuxfED48TxT/7NAFdQbavISj5bE6rEwoRsjxhVXjSm1
+vxFhl38Q4tm09FgzU5ZfzgllgONYzLfPdDLVKICog08i4C9WdPw97DIGZbTUtpvWhMUeyOqgW0k
1cyG8KPXHvDXPqkHZny7d3exyTTrzcESC8RnMsWqbbFKJDPNB99zsG18RozEojLi5qX5pBpIHhIN
YkeF4ZD2ItkNpn4h4k48BXHhrMskJWi7rIDUak0VAbscPXSfVb1xExDKK3duKjNWnKssFPu2ysGy
169NKMROiDGn2ZK8GJ7QfltwdVp22iujtBFWILSilj8rMLSQTBs6kCkiAht7nzZEPuwDi7umIqgh
7vFtVQbTRgUUJpJtcIDVVu7N3NbehiF4pJ1tsE8o/x9h57XkuLFt2y9CBIBMuFd6VyyWr+oXRDvB
eyBhvv4MgLpXZ0snth7EINit7i4SzMy11pxjFhT4oYf5sgmq8wRaZk8Z8dipCtm3kiEhTCNmTStU
xZ7MIvla+V9lo/Tfga39GvjQryAtc06uTbXOcQ69Lc9wTdV0MxBcHy2zApU9B+t00IfHWo5P6Zyk
47QsEWSK3rhVQS3OQ9pgsD/rEnxvO4+dQzN7QuQwHu86sgqVBd/44AwtyloVlTl+mxIkpvqgedgE
O+fa2blFF3BtNq7DfhDqR7BO2gZ051eoOhw5vlt9uk7tXhyctbU9AoWwy2Ibcx7ZLU0n6UzOodcB
qtkBX0hp0XhBwF7evHlv8KkbHBAuOLYMMKOzSisgWT4gInW7aLa0gteXZ4Eg/aZneEqu4PRN2d3w
ULlptPfDBJBPHL6KTNUvfonebGwM1nItdU61L839mArAbDmDCs0vjKcii42nxIRcxWIn/NbcN5AV
1g27xTHy8FEtC1A0ON+72q63TEPs58yTD85U/NQjFvJYMysEv2DW8xzRdyId/9B28qWdYu2choqY
GZc/UE+94hPT3s9CMu4OWncdJk74HOHN3TOgP5uoCslkqisqvOhmppbCtZT+qidLXJUtv+txYx0G
ylhEgOm40zgXA9JKsp+JcmfyZvLp+x2Sm6EucAARqtdYhBAvjYHWmr53uk/oqBuPm2QYwLZVITGg
Cc7QZfEdXeeXlcf1zaC1pqTC/aIlMWmomkNc8ZCdsZhLUqX5gNd0SBmFIwDZTMKzDjYurhc60Lsk
QVVlFoV/6a20vZEXq611x7W3SxS8FmFxy8JPHKaYnvoSAC29chZ4iqj+Rct/L/jdzJj/aU5Gn7Zz
aCkLbe9qwUtARMxrmup8MWff5n3pszvzbWmJV2nsrqWPomJpiWPsWoOK2Rs6AUVd1LrvdkLS1Bwj
bAdILBG3aUetEz81bNVMgHV5swO33pi9rM8cosJXyRsR+eZND0AwZ2n0Xmbx8DW1NfkTSTy9SDdt
tmqMdr7qTo6yJNg68c1CmUITug2vrJjhtfONlgLWLva5XkRrZPwdKu5MvYYJAgdYap9Dh+hLZ7Pb
6N50ZZ94JoCbVgIAjacscFEHO47ad8KKXlJwNVQOD6YZjevRSxkq5drXIqu/9wnGstTxuSukwV2W
7dxxuNJQzHZpAssl6lzsBHHTWddpqNaD1zo3W4JiTkeQaVWGsz9D/f+Al00+pfX0a/ksiv//es+o
Dh92xAQgwCcYB3H2kxrrHMV99aGM/iJs/7tsc3lNfVdcdRMzq240FVUZIsbcVnT4uDs2nDp7YEuB
rWjvolfxpw/BrDBCo/sZ4whcxxnWXGnjUBgij9UhND+00GA4G9V2eAHjNEf2WBPDeFX0ZNy28b40
Tf+aoTsjXhP1TZldqyFqtz3J8+tx3ixERqsUXba3IzbYPA7K/B6mWrE2K76eKAPzT8/YTIAIPwyL
wB0HYfiqt9r8PfCIRctoX+HcyYtnYpLgY6TmcFJFjnKsBNAc+9lT7Df1bWyq6uJ0WbPREOJutCp1
t4k3WCdB4b0m1cJ6h4sT7WtHOtvSa9A32PaHUbn1hWZJcxnMMt0xncde5/1enCtitq9kQxOtuH38
M7QEH2f53i4jgposMd6qWLyjgS2f9BQEtml6Py28sAc/QHe49EH+aotgHd2VOqFuVkl/chD71KgM
+pE0jMgSUY8wMuY5RopSfY4/8bDOxzS6Gt0FN58OzgEYBdUakLh1VmTTYWnJBzGi21i9FwHlAFhZ
45IWtTyO/tCv3YKI3WLCmtjMnU0ztLu16Ra4dqL0poVO+AUFj7TpCB9g8+eTJN/qRhK8x1rbPYZY
zzGiE+bpIXrD77cyaCA9xWP7RcQIXRAPyWbgx+7lfipH7TpDTJ1iFVVSQCm0+p3NGGM3hEX60nBK
9URwLWe7MfTM8lJPEyfV+dJoh+IwMd3eOEfYelVevC/86sE3EUTidev28CDrV+b4DD8zWfwW2vPI
Zr+++3Hua5GMWOdi4esXlWbZppxi/VX4xatDNrSNtOSb44Yc6hK6NFWFaEIl5cvy1iCB2yLIO7J2
Nk+KntxFyPSd6Z14m8TMB1EdN5xGHoGRtt2exQrNM9zW14ZPZ+totrsDYwlUYiq0S4RPWHqEYiyW
CUoSn4w7GBSJiNAWx7mifZVbpIhbR+KwB8I1desFbLnD/FlHJN1A8moxL9yKHE5/T3dYZ55/HLNo
vHGsdzatsoim6FtAZ+x3e2KCmPTbQGTqvhuf7qMzHxjEJijq4aFNaX6heiBObQztHefukWR6dHww
yv68JIO8eyPVcbZAGCnKuXhi/hDOkUBxkCdb5mN4hTJ0EHjY6Gtgi764tszOS9MjKAPqSH5hnS26
XqRN1dqNIg6jc6cXsRUhIxjtzrGAwoLpEdwOYPOGduC1X9xPutnzc/t1uPNNBzVOygCsCRwdIH/8
Tbjhg6VG8YtN92EOBJNOIS6LQZ8M0V1fT+5V1HgO83yE1GNkh9FheO91yBcIJaJItVgdu+AI73mu
qgOUR66wLf7C4iT7MH7S8d8gsNfVNs8kwieGT+/3ZzHypWV5N8w6YZhdIJ5Ma/s54cAPOZ1ye/l3
pH1gbOhxTSris6uM3jozW6sJe65ei0Lf9mhVccna04bVLvpVTgq0RaX6E8G3nMBpjB98VXyahedu
s5bB7tKl5gS5ub8/nSub/bLzGDFc/pjd5EQIxK42quZ9Qgh6dOuB4DPghuuIQEOShKstkWX+77oy
n0vdeQ3KsXqVXvoLA3LyHUvUr36oIOEY/ZdmZyd2N/lBrGG1Y9TITH4I43XoxBtwP+mTEqH14o8e
Jh2iVfZ5YVsgB3UCNgfgmsmQPirUgCAecP0a7Fk76LN/9LrP8CSsJakOHsC4OLuZw4SQnwr73jXT
g7zjZo8kqCRfkfaUUQF1z3fKgtvdSkF4VGhP6TvlNO9cntePXWXUBzOewV4wRDUO3gR3Ewoc4IFd
Laa25bVA/XaKbms0lvOuV6ncMel7D7Cc4cirxIdnYnTWTS2+GF1KWVklGTLQCGBWhGxvY81DIVt3
x8N9bbFzbjyFGufZpf7eg4w5B4U7rObN+mfff/ldwMFunMxNtaZCmeDtlDR9MlPRqTUS82Vw6N4n
KV79pKUJH0Gl3FkeHgMdWwtQYFrVS84pfMtHF63KWZVNuNWL3vymYmfVdQQmUw2jtM9D3Lw20LLB
F+oglm0CO5koAvE8ZoW+Fr5KjkH9soRY+wGQvIQZ9QYLkrOvg5iqPhqTi3T5WY3c6Z5k3TNDkuXD
lOYawUc97iXDTcfT/anPsHhLu65do/GRdVT/Qo2Gx77K922YSkAnzGrnNVM3xw7byNXpSv1aMcrf
92luXO5vIFgH7+LECC8LdMJ3Z5CFHb22hdyW80M9J9P0QNN0cfDoxBz/JsBPTD3f3nWO5JVeMy1B
Nu+Z4/avWVLLxMOwLCY5s+Up64b2eeCQitifwV3XPGcipnIqXWJUYEWf7/8yD/GxP0uQFvNNE045
nCxdbdyleZ0SPN7pujz0YeqQgjSIiyQD8pAwy7w/Wwoh3C7EIzZl8xS6oXE2OVy6ntmt7s4WL0ei
FYbj3LYk93DW5/g6TMQgAN0YGxlqi0rRyrVBRE6hH3xE/pStqJisHz5CPo/d9E2V/ScM1waFTuBs
/1p3lG82m2pwfkwWVhFlddazKNKUcKCCvU6KaxTrBLXbTJAKgWnBQCbU4MJo195UPotMQGM1Zh4S
eTKAFzzxC0N8e8qCpN3EWRPtyZ5Gw4Pl6pKOAQieUmsIlTL8NX+4dm2wBnO2psqnuXDWCoJD5yd5
Y2EZS9oze1K+vPKfv6SBRV1+z/KbaX8x9kWJVhiwQOIpt28BGeLIwRHZIuNsWB7grIhCGy54W5Bm
0YT64pbC9gv589FzY+eRnljJTMPRvkZkyOXTX9SVvwIeYmfrFo+u1mubmHDGR2vWRKHUby7CcPM3
1IDhijlf+IBXyj+3efHNp14+Lw9xZIJURw80+iy2iryEvVH58ogThl5ky8m9RrLwljhwC1ubtV6D
wv6wXMLZ+/QHIM7bGozLxhvL/EvGPvos5JOjTnRYOstGcGh2qzGGJir7XlxKE7FHXMueKHX4a96s
+G8y9Z52mfdc91G9yfTGPTiq+yC3YjglhhvTLtH1Z/Cwq9SgaW4OW3vO3qUDm564IRNAodhsNAv9
BY3abUdE3XnpJjtODOsIzzj3IyReG8lS5mSCG7hcR6NiGG8qSbyI638bhXJpF6SZWFc0N/aqLv/w
cMh9G7Uey7bm0K1rDGJhbCNg2EtDDbUaCTZzUA66qz/8lH9Ln/bPel2m67DH5IENM10X2MeqKHsb
5gtN8fLyG4Leiu/P/vqtOhFbj6LJhw12q+oDM/EmnvoRnqNpb9N6SAHVpTXtu34TGPRxcQr0YL8I
7zEEk9XIBjaV5YoV+h/XnSy3L0vYU5c8ap3XbRzRiltNtPqkwulnMeqsF6Wm35yEqGINDOAOoiAY
WQbDh0Hv01XX4DUNSLFaY9SI/K58SPVwOvFJBNui45ALATv+0CunWpmNGh8i8lo+wojcGcEoiNyL
Cm1scaq8IPko/ZzaqIZatvwuv8p/dL6b78sePKD06nxtzBvI8tD6wWvJnXMOEvXnS6Von9uQkX7q
TVSZoQyecGIkpG7wPyUO44G7N6wNuR2JBe5eUitao6vZmL45Ie4nCde2icmtO5J0M5epJOeeZCPn
1zgQfuvrFH5WDXkmx9rLfJy2XULThxEnusO+qvu1snEdgd9TL0WDhse0Gr4qQ71bpB/LQzu7zlyB
YzDOknGXd9/vE8ceNNFqLFv3F/hDSSf5dxWj8+Kt6l8rNLirXidFShvQl3jzA1gTazNZAe0YnFNJ
zpGBGMDHKBPO0aQnSUwCWo6+U863ZIKtD4/rvTaHgYauIn4cN/ZJr3xMN1E3a+RI8UD3Z9vnKEno
GrW9t14use41NVu/CbvPq3dFnE7nIaUpiPq4YIhhN19a2U18DPGGM/BT4cb9zYtzptwRnRi4h1ai
sRLVZo4pswrupvxGEjUSh8Fwka3ZX5ZnxNhyabM1mCp7ontuPRu29o1M2H3rPTeVLihieFCinM52
dXIZ9qwrUVDbiADOAo7ppwS/674mpwzpV2F8jepmTrb7LbYmJi/2UwtF74EQOx8DDcafVU96zW55
UZujfkYNUW9SVu9wY6IfVR1PBH+n+c4U6QDmoylOmRyxJKce1b58iEplbNDvM9WR5Kusitkp1g/i
I2xWJiKwr0RznUNhYjiLSjvZ+2knp63Cyl9Jlsw2y2xMa4O2C+tKnBrfHx9ss8YtGIvpHaTld1Nq
2u9G8hk5NH6tJv5p0gUdixxrMY77D68AONFn3uPQLcyleZgdeLA/BufYYtddGTM/ZnAMUEwzCiFu
LaatTFLGuqRaZsx/1QR5aZqK/KvplBSXfdycRgeyM62icW2rNj1FjUOmep9uExoVL0I2+T4oPTJe
c/nDiBL8CB0NtjYbxWkqZXO7d4ZK0yZScPIeM/Bt2N9mBsx8SUCIt3HSQuzboKRxZ6rqjLuZdw+e
+QELqX4oG03fNYURbtKIXrVvy/wG/zsCtgZCUCaq/h7l1tHq8ft1TLD2RV7m+7EPhiPaLPumj020
VoZd/YohMtU5yjIvJZydQEI0hlFxxLvn7vV8tM5G+zwb5L/Xo+5vJjQDZ3hh4jia07FxkGbpCcEf
dXyLurJHjzC0L2YQPIpcDF/sUiP5x6ulzYiwsJ69hNOKFF3vsRImP/j8rHXkz0zt83SyL7MR8N0s
wnPYhe4ToAfrjRZVUOBYwklW05PzzXXK+PYp71S+CwzChxLDHI8mXI4Vdthxb3SqWFnUNG/oo8Sl
R0izMucPOaCW7IegeBzWaRGFz4OEVMecjNO3rzaaFUFZilTwujzoCGZxXr4sFw5OODw8htwF1Txd
zICWOgTW74LEHFd3ShGtb0YKqEi3/9tta1KvdRTVqzoWX3YdiY+6NIqDxlybnZhLQRN+nViefoZH
dYFa5qCsRTrL3giQrjoG2khbRv5YNuUFaFTpYw7fZ+zuAsNOzZZC7More/bELlbYcaz8Myl4Z91z
8xMs8fek8uTjoKbqoEj022qB46+X6b2WONbZiVGkLG+ZaSfRWTbhxpPD8yJbxKVeXerxMULz8IyT
RzwUQ3VeriiMoIIvYqj7udYRtTwXs+xxHA2mNjIpdotx3SY7jqOf/Mo089sylQxn7WiqYb4AFY5R
shRyT9wc3dh5V06xFdpp9lKDy2wmnUAQ2P87P/Ou3Si9y6ji+DC6bnPMDa3aVKZiVE0XaYnSVrZu
nCMJG9fJNfc51fXt4niKRLDrVFs+NGl006bBOcQaEXmu37QbubACQ8NmE7CLP+6XMF7mgXvvg7z1
rtCFkbd2Allm2Fn7+5GmMNTL0ugGzuuuY69R90b3NNn8IFNEl52uTi/q7MokaE+SxlOJT4a6mB+S
NiFRO/klRuF10UBR0r+dnxKcFV7I3AovTNbdvUibd+X5TC6cGOewJwPQnkiJGqOn7syTx9ZsqDXS
OjjTZsOPJSZtA51hnbpSOw5zmZGl0oT8kQm6SfS0XRD/jzVUscPYat2+cYgeNZP8FoGuW5XOKA8Y
h95sdx5Ma234Skb4HTVTY0bLI8azY5eWciVaiBKoA+YJdTf5QOgYMTP1yhr34y4GG6Mw3Yakqq2g
ux2XGYDRoirEuYWAyJgKY5trKXLCXj7MJYBW6OXPyNWeA7v1vxv+O4XMA7Ke+Jdltt/xB8dvqRMF
ewZL0ea+pXkTyRWq4ZjVUKj+5Et1C3FpvvPnntqpL9aqcuq3dOzhNOi1/VvimHTw003MNzc5eyEe
rnYkknl+UESc3J85vvlCi3HaF6UqrAeXBISLV1g0zr3I22JOwQFS9uq94wY5LOWulZRyl4QwxXlb
/sBzYNxk0cV4v1znPNriIzYD6yJNkANyMiv0RmQvLikvMZwFcmPtzf1tQeVAO98ovMflAaGPv8cs
2K+ywf/zteUXRifFNIswY03i5zdWHvTrTpWfk3wIrkuxW4CEuxgWJts+2iyzo8FMrKcoxXA8I2mq
tH9vQkOio/ZoK3q2OC/P9M56HeGw1NuwADWQkJC4xldrfBAa+ruFW/yb6nWNo2STW9OAexFrUmyh
aES530MRn63OfmQl6+XvFB2c4iYFA8Tfvu0U45M8jxy0BaDy762dbgwBwKbZt2J2xVILYK/JG/Nc
ZQNsizADNDJlZ/xFVrFanrKSMfnST0DUxYOCFUMvprks8rDKzUfqIjLrshnx6jmJDc0xHGdQu4O5
qxm2A6WMBETaEyUwPzRmeG7w8p8ZMIYEWLYtab4JzfZjJzQ+qZREKyyPY+bsekjGVyfs2hPhB/TV
K3Ud55fCOTojYNXctJMY1wwLZ0T/pYrUeGnmB0U8JQ9Ws6oK3d4O1liz2zFgyKX1XRpasSp0dtsg
AhqshwETk2Zi09H4UiWZXXxEOoJfyrqbmQF9ZATHrNcLxFuUdP5ar9FmJbQzXmDmrKJ5FcEQFlyQ
SXwPQvQ4y9Vfr2vGQNCO4ayQ6OCGK9253BoF9PYycdH7MnTQ6Jv/HGIQhGXt/FQ8CWNewVFusZVl
zgxeNLPsWXOCp0UYVPuqIWiKkwzahOzFyOtPHekRbeOfA6CStUuX/KrnxLk2fNuFkoVJEORYbgcv
QIYzf2ptPHqrmFAHEC6Z9Ui0AUPTeSRqopJcN6po9uFsrdHixGKItoYpr8Mq7KkoKxG+hI4YUWwY
HwUaoVVJFuBRx/9FuEVF6oCBvCDoKDjsiW5Mxbzu3HuUgZ6Rb4ZMFA9G7zbPscFgk/v/SNt2Tjkw
GP/PZ4nCY63zoxKVWceCB/FFu+aOemCM4L8P1L47YIQDkv1ot2jE3bF+DlKaLIvA0O7zY05WSekN
n4B//Q049F+Bq1WnZAbukPRBS2/MgVe5LiEhhpY92Jp2KRlQvFQOEd2G4d6vDB1Bhos1nSYZv5iE
0fCAtOt9uVoeFBI5a+rl43LlENE4khe2IhgSrlaaDk/lUP1h0LqOY1KVnFJ9LE1bnQyVXDneQ6gh
CKs48X/jPLwu50yiTOt5iIlIDTLNWFU+WvQ1KXbdxszpW8rEZ/BLKpM0pu4UOVa3M6GdmdOeU1nK
fW3Jc+V89QIzzCaew1paq7fpS878tZj5AwsWk70sR9GlW0/T5OpHKb0PrKUp9jiiZzh69g+tm32i
W3dP+K+ynWDeuhoGFeztOUvPrbL6NrVDfeuUbv4b8fgfaEPpmh4gCkdK3fTYZ/6TkBcNhkkjg5vF
rMb8VoTlsYFT9lCj27ylzls0z1QmpgDgKdN1nCefEWEXZ3d07Yc888UqM7xDP6d6LYt+ScbEAbOe
WC2vdVpKNkp9LXzVYpGmY7o8K+TAfAUd7N2MNYiiuju0EBFNoPqQ93aDk2GiMsWH7OHNmpq63fvo
qd9vSilXqLrLH6rImEyPA/NeApHp4SNEiueHcVYQO27inABk/S89sW/TxbHihmmlxTfHceOYvRv5
UwfzgXZtyQlx9qW1AWMsum7ilrWAqxoHXX8sbwRFJFsKCXnHFxFpbK8IKcm3JRqwBnrEl2lXJcB7
f3xFHbFp+0xsm7DU9y2kmH+BUsq/ww0tCz+KI0l9dA3Yhsbf4I9TBPKJGqBGmYYUKutiVPIabfyI
BQrBgdhXVkFjw4qNm4gtG4I3JvtKwWwB0eFdEe9ARLZV/BaUbrSSCW2xsPFviRiDhzoj3sVvW2Nr
eAjjGMvFR8zx7qGGBb5GuN5t+ohoveWZQaUF8mbTdpq3bzPTfGPnZUSUBMbOIbCF5A4c37iK0ApH
L/eJXe1+S8ECO3PPbnnQNds7i4pBeAik7EEi7XnqtfEnE3DzswbwS3Lv1wIiMUrg/KIstSPJC/Hn
EH2vO7bxtor7R5XQpGUa6b13RUdOktFKdt9cpx9dgTio0bL2JTkmWZRVF91JfyxdGSfXM+57qnhp
vNeOee5M2/pI+4ZsZW71B+gGjEVwXIAlZ8nOiLSJTVKc+rYgtMQPT5HrOwe1eEBr9mIAjGH/p2dD
dVrz4Ce7KY5xgzKeXLHGZY+um+zr0pRHDdHHpc1Q13hjl1EYcqBBTOatFfwCBNvdeGLpNOYpqvPn
kTJUWw0Zet6ZP8YIX9kiy+QLYG5Hg+CGnGHkrZ+fkeULmhgQ30MlSRQLXDc4FDHTyKpn7BwaGFKh
bSS3sMuck5PDvA/qvLzqjcEzdkpReQeVeQL4EPMtMcdMJumjTjD7e+swo7Uj7Vk4U0y+Gti7FcIk
IHnCeI1F6OJbC/pDj2PntUx9b2cu/muStDTfkTfXkuWh58u5meJ/5X7+neJuWeC3hcWsgqhgxD5/
4852la2VokGl1RKlE/oWUtJRcy9TrWq0ORMmblQ3F1mm7gbX9xEahbaRbqMOxB6FLHIk32BMSj5R
qH7ZFioI3a+/bKzEHzEjppgt6k364/BoN0ibiR0xIvPkmNbwzcxbj3YDoE2VyRcLdNS+L21kmzAg
YtxzPzpkimt3xOMBD/vJNIPpEggzx5duf/ml/WipRQ8dRKf/vliIf6wVlIbCg8FrOa7n8tb85zI/
6HYlhipAS5G2NKWa8Cvvq91Y9qgbJ1/so9bU14VBWl2MNy3tU3HWSVigwp9s4kXy+KJ3zEuFbh0c
EoCRngHvTKxUABuxvScNQxn7cJ//BNcM8qcgez5DnYJ8igFuIQ/DYNUPUTKoLWcpJNiTC3yxFlgl
c3EqLUYQgad1R1gn9IKMxMDwrqGuDkFQ/Pd3wrQ9ftT/Dai1bPw/kpXTlHBhDfdvbwUiSbboGHob
1GZNtOfFkIlKrNzCImfCXnAC6+riy02Qy7VZww3vCvqK3niDFhFsFg7WfJ44LJcuG+cZCemw8QLD
WLmgzI8LlWCokU7hL1szmNPebT9lEFFoyEjmS78sd1Ka7/h25aUvomKdT6W38X1J9cUsuoRzB6yu
sOnsVCmutf9nuKTg/561OvcbDsG748vO5BzHLq9sQOJNgifPanBdzDm/fGP83RmzKF86aGFr4azK
CXsBhp7wMo4op/XWl1dXuxs62lr7JTp/PCwrMrBV0C69R3qS8n/fOVEGWqCjZgv/vDzk2jDtFIRy
uAgdntK8RyAfFsUHjjA6ny8ZXuc/aEwSHNEYv8rSfiqaboucOv0aJOaGohuNyxQS2TS4eXJEnuoi
s4ryc6anxioH7POcyWhVub33PBmnpTdTkrWwRTbgbJY2VxwTDq80YjYCIyQYsSKVAuY5I4alfcMg
L7ggGAX12ofyPR3pFafOkD5lKeE4MnPydcn5Zhc54hY3gXodnUa9dsiaI0xsj7rqDmAU0kNqG6Bw
WlC76DnrzcL/MCNsAJ5OLMNyaQwTKAa8MnoxaggmcVqLvrp49nhEohE8De0fBeqX7T2+IQvBz97/
jU5W8xG7qrwVbh+vxs7Sv8aQPMaghyDC8RWrUdH/Wg7U0K/ROi7Lrb35CwJHTsNPP2w72AWott0h
U1dsJM5Gr1zSMxFObudN8aY6/1Mk47tuxTV97vAxAwXwRY/+qix10drysQbX+xpZfARENVJqNA2S
Rav/xBn9pAep/dLlzTcjdHK0w5kP+mO+uZZr1biPrMUtXd0JfbRrDdp2YWQYpXzOyjZZ2fhYn5yx
2SSk452Z/Prn5Rl7IWjGqUZk6TFTc12nOnoJyVuYlDDLNoCGhwSHbR2MaGOgJadDpdZlHUGkJL3q
sOSeavST28CnCK2S+sOi0NK14Hc8OSez8p8YROqPmuYkj3WBn6ob8BAub2LHfXwcabSumLQCDR5g
zC7w2y6M+q1Ng57yxcq5nQokgHpAXpVsW5iFSUE1VZTHyjLpcstkV3iFju143giTCHWcmCOK4kAy
oCxrsnHawCP/jhYT0t3yFpqafpii6H10qmetAJ8cuHr/njdVyneJuN2TQXjCufZz54mhjLvNR5/0
pvnSrlwy85KuWmsR8VKmgXzdKGLt1CaJccEOTApZbsQ7nWnm1reS4QG9Gcuz9mZ8+WqCB57noJ7i
9X9fWeU/tl1bZ5exOIsSJW4BffzPPSYIQsV/gGEmZQyActHHap17nTwik2uOWrEl8MDN3R+fjvrG
JHZha4gy2zoA9bcLxY8wEuDGfr2SZDj+sjh2rgw6jMWQYQPnT15k0b7QCXaePYeWbh+jRu+e4I0f
lk54VPn5odVatCmR/Y0JX3hsEl2KlZP2OzURrZTO08maEFOk7PT+0i1eXOdhEYMx7k7+7U35BwOf
NwV6PCd0F02bY8v/fFOapGp9Ew4m/QfSs4yZgzbND9FEVCDZOuPcqh/8UB0Nr+hXHAbghntkDxs2
ZIm0GWDNM3jB3M64Po2epK1OVq6Lt+XXeQ8PfUYEXyvcvZ2o5DKyGztWc1ucRlHWInDZJxpVD0UM
4YqNU2vXDmVOg/3UF+Gt1nX/oZyKbUWpflfZRr59s2I9e0cpEG5iIa5thlbcHowMwTiUAlSAyfG/
3zzi/9iVHc4mljQ5pJjW33NTDNo1ppjfp9AxEVuFJlb2jtxcPHARnW7VoN3n7I5i/0rzumTv7UiZ
6NPhhnFu62m5TbsjK84Lsy+yaxs9rXCPlRmuFqO7UsYfgxvbh5SFBv1e4yGTmnHreRmfU62zr7Li
bNZJvqqBm4WHYrb3ZM3bNLeiMNZThofbNCun3eJ6SBNgT0VHwLBe1v9S2v0fmfBo1AUUfcldY/zj
plG5FWMNJqnDUjZga9SiFx/s34JWXh6EZPrbVdqHcstfuusTXyFcgvYg5j3dc8pdb++78cpyA2So
3SBWpEijLIaE/BCI6CHsS//Y21lzUdrQ/gt4H8b+P89YNBXmE7gnDBTjf1sKjNSUfAZzxVej6YVZ
FZ2Xh6pv/nz212uWYrSvSjR5h9CjYd5awwabvXVdRgmNEchdrUZS12IY/mHEUmEzfGbqUDcnFee3
xWEuxC/brurn5UKRQ8bs2QdIMfvfSf+sT6KmD0vGTnG8N9ctiPwBRv0Dkhnj0U37YlObpfs4cWS8
lOFwddwmuGRtpJFD7cNltdwvLHDRYTkk5GHrI1FEnhkKjXlbwpJ8SvCGMmTo3lOtL4PVsNKbEEpf
ltpvDbKQz84hHHlu7jwRB4cyvPWgANZVtAPPRTkyBOs+MMVJjcbnNDEIJAfPPCitqy/t8Fh1wXjO
2e72mie/Lycfksa0p+i4HIpEhdiJBh8ywLnXJ/vsx4jV52z3RJbXSJ4XidnyEHD2JIvYHJ6qAcMu
aN1uB5gwpYHRZa/wOa+QkfeaGUnv0CVAF1RZl2sLxyF+Yc8AstiCQtW01N4w/99r8JTuWjU3lOvQ
JDFGn8AQ7rOQLT8nEvI+f8v6WSqid956yTVRAznqtcXUeVm3bZ0OKJIZZCKIrjRQFk8Fd8Paj6rm
s4J6Loj7OZjdLGCMw2g8ZXDfH5aHvm9JJs7gnTZV0QwrZL8w1nwWU6PjaD6l8qco+ilbU4GrdR7b
3S4ieAcsZQ3LSYU2d1FGm9Udjnfjs8Q3fkGDv6GI08+c+/GhiyrcBRMWiDomhd1LicssHOFuMqiJ
K11ozbMJRc7vh+4xw2vwLwuC+HuXzrJtm2+SZUkHxqL4+y7C0M3u/oe7a1luHMmuv8Lolb1gN94P
x0xHFB8iKUrUg1RVV20YkIgCQOLFxIuAwxH+Da+98sI7/0H/ib/EJ0GhWwmqxapCjmumpycUoqRK
Ji8yb96895xzof8dDJE5V+dxLE1NBUwwlUqoqbGPL+YdOQCr1Nej3ThHOyHo/tbtIwi6kByg4FPz
JxTqThQXmDCi7J1Rvo8F5EMBjcGpPq8y8cE4VMZ9vtcg/QuRvjgSQBg6QAAWpcZJHG/9+0hYX0gQ
lyh9BSGTqEDbXRSlCw/0obmYq+X87WNBoo6CvaxpuijjUNAlWQUvtN1NpB/udkkRAndZN75PQtGD
Qzf8AB1q7VqU0kSX95uoyuZovg02FHTox0D3gGSBykK5DcO5U0WfcgNZ/n0I2cnMUUdiUOoQu5Pi
SX3218jvTJM+vz33utMJO3c8KhFycWiDgkikHQ/lSuFppbRDcjKA9OOlB3W5S1kRPkAlMpkK2lYb
RQTl/vo7B1ruF9tAWl+IfjleU6yAjKByoaMZHTpmFZ8NYJfD9ADaCQLMBZBC0tiMEUXVdFEfkAkF
Qk4rTSZb0JGRbe0HYLCIMkFDjmy72ScoL8Wyq1xI4IAMsOXButICch1H4UWB3uLmoFzLuzN3bfHk
UNcF3I1RBUQ8KAtCuz2NR9UjFS2GIhsKVmNc+pWHnezMDmXxlJMKeRVRIw+GKz/pxeFTIbjehe+J
zijWcxlNRvNhf+2OgFVwBjvIySzL7V6eqjp8juSlZxaaehK8gsWAsxbpAtQCVV1sLzQNLY5DJA9x
l4FpClqZoXB+pxJjiC7gpWKY0aTIgGRJaAMLRTc3aqIA3JLH5bz+krq0DWKoP6BlD4JxaA7Nq91e
nIDtntxUAD+VOURswMgEpKTIIYx9UNDiHKX8663i6JOq2qFWildGX4Q0Q1im2KoSiCzgfSx02Rfv
gLufFeBcoMXbAHmA4kbdohiiRRFKE64GolBByDU5gNGzE8GCINSMcYTklg908rR+CaTCg4cMybVg
pOms35fGby966STepXY0EL8h4BUUqb3opQQnuQTllOHRQ6AqT7unxiM4Lvc6i6Rg2gcVa5ijicHg
UBzi+y3q0VOQMXHkhMkqytb9YS3mo5v7KWqd/Vl97d2qczRcwK6vIK4mS7pyvy3Qs3pbewVgPpTb
EN06hiFKfdOv/0SqqKB5HNLs+K/9iUI0egxQf0fzmRpoVqT9ObSE0c/TRX+7dQraRuhD6A2Od+bv
oMGwo/BMPGp0yLlzPd8bEyjyoSVe1b+UD4L6UUWXJkNIod2lZ+64Pv1c9SJz/CVYI/iEBJGPApZa
Uikfz3yUE2+qi4KGQg9SgTIIru3EqEsqc+1JSElJ6fYjYBjoK5CDq+po68NCUAN9aO4cdO4NJ3le
AN+/0+BlqbT+EfcDqZ5ZcZhLmQfCiCOTkV5G+g3SliiW9dHWHiixK9kxQ3w6cXtmf0oKTcsx3lQX
RYSUsgQcATxJu5kYShmFg8sL1QIxMuTKld1VfeHR3mMp+R/yMpxnh/20nwbuJDiYaD/rKYswD4GC
hPDTMKcCBYW+XSIfNPCQ9QdEx/dvkd+IBiYg3HNw/7SLmvcQh4oDuB6U+tehGN6uffEwEuHHhjWB
odTLy3gnh9fadirvgxAhD+Q+DpDvR6U+92a4hCXDOpSSs7S4PQCfQq9SZRJc5egYPzlAM0Qi0PFA
GVG9PkiQmTCDdI2WR1VyDbAemovjdAJFWZtD7DJYAY46AoNzATozRGmhJg5N06oa1uqVkNC+KjxR
XoAfvLvLnPVFnvTVVUq/mDvIm3vb9/0teUR/6OQu0XzoihA3mhgR7nXBFjOrb5+qC0mqgwEpS7/0
cA2CEASKef4kgNIF6sTzGsV/oFB+lbYvD4AjGlaFXk1r1ZeaIhVKa2PkAhVpUMxMTTIDJqd/EYLt
PCxkSDRt0aWJbHLQy8F2DAGG0mUkNvL9dB31d9eoc0rjuAijVVBEFVpaoyOjgUvptkAz7CrdX/XX
0GRcI4V1/AJifX/aL4MrOdSiUbpXyG0cF8lEV7xovoUC86isyvimKmU05lrH5szNq6myV/wbb+u8
T80QyLuprKL1agLN/l9KSIuPPBWyhO7OR9092o72jht+FKBjA7Vn3QGBJQs/7oly7xnVDVqQeyOw
4PfDHTHsuoIUlWi4RnIkdUWyn0LCDdF7dWR+qdHWXNaMF2Mtae8zML/QY6OMFsVFSunIaVhCLsYo
8Oao8U3rxIa7V9SpoWzv/F3mzuHzR4d8v4MCJgg1ouarEE5L3wvotDg47IHyriF0uFuXI2O9Q4Bk
9h1/TCiJ21EAe/dIPnBNOZqJHuX+GiCASMYo3GuLOnJ9Dl+h/QJ9K2jr3IOtky9SgEbRj/Twi79N
/asUGtTzrSauIh9l/P7WACndzfbT8KABjUr5LBHNKztGJc8An4XOGXHSmaKmjwBoRzdRAA0I9MIM
0RA6QfMyStDMwgJSjNEArWTDixpA1Xe84k5WUW40i7swAmJjnEIo7RCuEdvL5XbVz3CfygELrkER
GerG6ISQALuXp+ME8gDy2DO88EhVQ/us/SVOv881gcTQRSQQhYOKIocvzlWkDeeVCWyz4TrKJYIr
9JJ3oaVgmuUvEXCmbztelWZ5WOdF8xoIB3UUHExFaWWBQlNCgkIEisnJ1WKQ9cNilFeadxUVqe24
HqpykJVBc0R85zhePCL7DPQXDVIKfbSX+Qjy/QXyIDKQLT4Yd1WFtm1rUo7qADhT3WUWARkI/YgZ
zc5dOWgqfp2b/qTW+a8DfGlv7EeitIXmkFhKuPRV8UClveVMtBC8zGXyUc6iZCShJ/UIdV5tAcHu
dARasTPDTWOJrgPqL26Aqp6gJjPdNEBYFYdZ7JWfFCLuJqp2ezwdY+iPXASpj12Yo9ZXf+fT7yDt
esao0mnIhvgCtT4gREyEG+2UEUpauAYIEUK2CgmbUZ1rFtaCOl/rNHGkKY97XTCv3L0crELS/yCr
JTr39ddAzYJAKF+q6CaGMt8coCUD2eSDfK1kqPSWZR7d1pmUENrJAy92zoEu6rOKXQ66aVKpGN3E
USbUN4cXbQnjPrrWyjE0snYhmFMx1enJ1xMZANFFRnvNZuhxHgPrTVEMaH6uX+PGaz5fe8IkzaeJ
qX6Ewq08Q7NxqCuYCYSkoDBwgagQCZHgXANMuW1qzRBx64RqEMApkLk1W9ExFKhD9Ds74BrmZzf9
vNh/RKIXnK8K0HFdeh+LzuGSoKfVFP2PsRAd9VaKc8BaNQ1MV4RrDzo09cptYsw0Kd+Na1lmgUga
KLWXYM1fHKMg39nd01e+CrWoPIw/VntyoVCl+92uD66ampGxrO0oSBHarW9vUfG0s3QdsIq6jrgI
dF6htUdJKqMHe4I4L8p15cGUEPwgCy3d1d9JDmorECFbpHsigLRWCOMKL+f9XZwsEh1MCrIFvjhB
3Xmxp19KOQVcINWl4T0Iz2Csi05wDyGVKbpMLrZ7xFrA4pgAkUOLYi/4oFFI8aUj+GipjsJ7KBIV
bCX0UIOkYHirHoIQyiT4WZWKOfI8hjFSSkD8PTcth0W6W2EK5OoI8asrCzGaoR6KtZ1qe8iJx8ad
sRaGhnOo7iG8f9lX3BTYKOKMwMENL2PKeHE8NDRDChbZ4wA+nL6qf57r8nbi6wQS/D4EZEGXNy5r
v6PnBWoseyLOPFz8UUn39h9yQoYFwMLjLN67CIpQJI5VZQ+QbYSezo4aDeEazNu1FG9Hx9jdc+5l
FPOggQ72hYIy/cgM/OIqOWg3BwfFG2R20T+ektd8CDkMzGB7i+qCukzA/BqlBzQ1rTFe0qJuPLbr
iyoEl9AXsNaaAdZrtyguDXAkB0cnoWrAtdT5w6P8jIYL3UWJdktTId9SJjhidz30f8lwscVH2iLJ
EezR2c9zIFmggiu2Q2nwXvAi997flmeq9KgLtM4J7DNZoukORdIUTW+jsQBIKddYVlBrjmLo78qg
pTsqzjw1DbC18uARSxeyyHU3vH4WjosyOMqFR5Vg0Hy06wBk46LJgkqaRvJCkbuAWgjbQUbpwEhY
oWQrAAKvZ5NQNHS02urj7rW9qLNJwf6AbFIC8g4Yr2RCiXRq3Vnb9feQkojy5wYxlaIWUyUVP6y3
oLZlIrDkRIyFFTim0xzqpVh+kjRW9kWhDnJ1runOtARe5nibg4Y2Lv+KmE7rVlziNnMvZGRPvUGM
JSZVVXYdZBIyfVAS+agqwAkZcZSAqRJZKLmGqIviz/ZQ1l1oqf4IMoS38DSNLECS2aRJdlNGQXG/
A+VgLOieegl1yeomzRDYQb7Z6FdLtEjaQY3eDVfIcIFK70Orp0KACuULb6lmgMqgM1c6BVFypWfe
/sY1kTzuJxqEyRQT4t6gccgD2UODLxzWEMlAE7MLDz0Afomh8rWNiGH5IvSDnQSaHeboIEZrO4/6
yAST8JNR7h/WykMNpkFQiSSli49MWRxepruoJiiQAwUgd1gzNoNsfw8k9bgwaBuCEpI3Zy7sRvvC
TpecBmgILlf6KygyJwIZI9KBMShMf5Wp0cc9FFJnySGjgo7rcGjksgcLOhcm8BSfw8PhUkDPgLm5
FyOEC1AQzMI0uYlyJ7wEAMq40JNdslID57qQzVklivGHiIAvhJ0o3vVpctcHavdqj7h0lOu6pR0C
A9JsQjgRFQ/lKJD0R26i6oDmR5DCIHvg8JFwnEYKpA72IpmvD0iEH0vhcYHbMpSlLzN4wV0gBiso
TYINHorjg5Gp7w8iImsiiZ/9PVLRtVpyhVLEDFiwdFRQGIZyALpRAibLrKC6GwMHel8QyAkavlhZ
gZBhzRW7B6J6AJBBxggZtawkaDeyhwjcLtZnyJvGAyDi1nfA9q7vMoLqhCCKC5J4kAWEdN8D1GG8
gUkOULmmAgL4klyiioUvYqSBBZbnK3/bd28Pt0K1VucEQf/Qd2N0cKMvt2ulPFNpO0mp4oHjKoA+
d8hnaPJJpsskhQM6o7Abbvskvd5LXoJGEcJ2vDukyl2WJZtUA229bhpE75DoStafyUqFpVpBZwli
0YUAzFsWzBwZM4T63qeg8neTWv2u6ocWxCL0W0TDuyF0bMNJfUz/9HT4F8eObo9BUvLzX/D6KYpL
Ag2XtPXy51UU4P9/of/mt79h/8XP194TiZLoc/rmX03saGEFdtL+I2ZkvPvz7EZWajEvxpCMTcs7
9Fsp7+0k89O3f3v8HPiYdKDbyAvTVXQyxBf9Uf1p/3Cgnl3Pa1XG9l9/eIqw/+j80MUk/OH5V7PN
X3+g4fRPJwPVH+atAXwLnznbYGRV+FFTRKSRaDJJQ8AEz+JHofP8a+VHVMoEwcQhpiINbtAgF+/3
wpZ/ZIKTSb1iprf/5q0PcDQOtYCB07eTBRTtR02iAEOEgEgco+E5YwHpR0XF/wwAAFTT1AE6+3uz
AHJpHU2gyj8Ca4m6jIpmcIKs0rz5i0XQl35UgbATNQGSO5JpCPTm8KWr4AuWym+7BYVff1NvJs9O
XuzIs3/QLKTTAV7uFVk1xB+YP6W76zj477vtZ2az1Uv9xS+pT3vxkvnbowt68dtmn9TTen6vZ3uc
zpSZ2Jhufhih+eHUs4lFnlz0OqLe6vlTUb/31x+GVmhtrJdegeIyfp/Gifv4bbu8NeqE2HboW+Gm
GYpuNlNuXr3ql75o4Gv74D1FzTh0VFHDeuo63yUIw2nvFnYidg/T7kGGILOxipuha3dJ3VvXd3oI
vdTe9JapldpJM1w9Os0IdR19iAGI5ffeBTbxnpjHKoGKh63+h++AyXzRExhaxHt8tC3GNPDyoCBQ
HO2Z8V9bwL+dCKfLujlTj7HB1//+eTrUvjIwZsIXbWBsEqi0HOOG3z9OvZlevIyeYIN/gA3+7nN7
JSDEbz+n54/8hUvgXYhGdE9pa4GJqJt2HDfx2CUrSh1HHAOlHdvNrGp3AT4WzujfHyR1cF/38RcR
Sd1Xt1h9RnQa+12GvieW37IDtm5HQywjyOK+NmegE+iB3MUeMLLVenIA6CGLAQCoLOOWgZyW/Jbv
P7qe7+caFKTku5/tL+f/NzuuB5ZLxS2aB1avaCDv2MeXvQz3v8yplzHJmONIPVlwXz/qxKosnHTE
i5sZHnfgifv5+qFnpHUA0aizqxVmCbFsvxmnnitNEXcellj7ZpR6UHrv6jroZUQ2LRNQIEbXYedZ
YXlpM049W3pr6zrslf2IvrLssuURZ94ELRtQWFzXyd7hbk6aYWoTmBxWwdLKNl7vHbEeW85dANKv
65SXSJOwRyfN+XQd9TlWpXPujUHGPQlZJQ7W/mAnaW9ghbtmvtTiksrBKB9tyO8xo2ocNt4kwr2m
N7XrtNTL0RVJ4OE0V1n42Jsl9PLEOGTAdlCwMjl8gnePWe86S5j18jw6h0Xzr/fj5fj+/Xj0bz36
aG0S9k5WJ8CAyBkhYwBAjyAD0Kqf3WAvT9cxvcbW99vXfvri6t9cgDtdHI4XJ2aob7j5v5zp3y46
sH2vYsJdHjsUcMTU6t23wn0KcOjqYMZ+b2n5ubWJGH9LuQJdh55k8FaB5TOr/PSCkn11qDSNwg0N
eJsp1gcEj8zAAgYmlpMxMxbfvLN/4X3tFjmegB2WQhjfNvHLBTv+f91wYn1F67rh/v5Sbe98BEHs
Mc0htHoXYvcQ5umC+f32sz2mU95K4NX3UHauNHfdddiBDZm+LGgGqo96sXn17VnBQZTAsHXibmqT
ynYiEIQZk0gc4glMHjISzMY/zU9kX+1QQNpzkFNjpkvZH11tPbLDwCJMWMUj/pkRmIFN7GocFtw4
SYH5ZIyAdF1nIwwr+8ltDcvBtqAHtY1wPoQ5v+suLBLZrwV/KD10NsUFrsxPTHBAq19dV9nEe0S+
qnVhMjk8uQlqqmFil80Uqa84f2qdt/HEJrg0ssPysAMqHqx1TQ67YkgiFFuZXQENrMYk3+4wp1kI
n8MYAWXc7uPOnk6cAyJ8DuOmls/OVuRghUubtBaYSHm4XbfEJe6H11bJ3j3B/+o+8pUF+gC7GihJ
ouuEr7zUzdqhCeSZuo+89KPc2rWnzMHGVx78emoD6Wq3sqEKDztnBzt4jDLiNCaoo3zl7C31vPu5
jvwNbMKMS0lxXZ/hdRRarcKoymGLXFPf3syuNoLG4ekt7NS1yWmKg3I7uxoC1ZnCYn0Fj6MZuKRW
1AO0XPfZ3qKWlDkWm3TmUSi/j3DKsRtPopJPXc1Ld7TdHpjqznUeuPaaxAuZ6r7E49axjFslE1AF
OEw4t3ChI5tmpPoyQ3H+nS1R2Bv28JB4VAyWhZdWx13XzPE4ZQ4b+mFHq1JMcCnxOD+eM9BzsPE3
EXttPC1iZ1999XqP4OoJ624IVAxjE5WDTeCRcUDZDmEXNI9bzdIm7SqCzsEZIets96LPCF6YtDkQ
rDxKS8ey+bX1ZG/aNz3RBCeqeQDfHtVCNTjKGWtTWVNIeZ8b+vvluigW48+Y6XKAP2LiBg5XrHeh
g0O4eZbUd519sOfjMbSVSArkR18OS0UMujrxAQ5JZhdJHBb4ICNZuPGa2VETUJnHrnMduhZzivHw
3Pc2upX73hP1Jwj2eugG4jBbU+HgYutBe/80uh/+c2MFahMuSDqgI0nElqwVDutiGAURcOkvp6ty
iBl+A/7VaK+w15ifeR8ON6OhFdu99zbZMGc9FX/qughHWw83rpRZ3BqHuHLsQAmlmR5dHRqHyY73
KC9FcHF+b5Ih8GHcB5Ub7WqNMfFSwg7L44Qfp64Xxaxn1jlsxBV2+MQKWkEJJRp1NcTEemQ3ocHh
8U3clsc/HyKcP0lOFwJQsd0NMPz1f1K7t/nff/+PWR55hNl3kMPo/gZzOyyZ9fsK6jL76tD6ynts
hwAij5D9yk6i1GVOEoR43a2A+basQMXWu67ea2DrHStBYbcZi3ogSA83L7892EWGMUpTdjlwubag
Zl4wXlhUOdgXiaTWoBz28TWO0qd21ouLbTP433b+RORxHF1HYA0+UnZBswTqFcGjhLbwEHUzo/Jw
7fWo7Ikh6mrzNt++fo/uso9+LYmVNcPVtjjFI3+9+7lHTM/SWiTK5u+6n59h1CeQeolH8WRJswVs
KlDiUTxZUlqL1buyo1aGRuRw8i+RZ2zD1XlgcZdZC94q8TjrVhF7CZGoYkjnRfHrf0Y90FF//a8a
gXBLfv3v8MljaQfSmwD4L8TxABrotYD2UAro/gFWVli1nZ3EA5774JzsQh71KlyDd8B39C6shAkE
JB61H9DivFYcK3HBuiHNAGIRcwhKVH6t6/L7dBJ3SzxqNJ+84NF6LJhjCooU3ed79KGn+5tH8Wfg
kd4K4QtTT1HPI9i/XwKwZk39CTOAr1LEIIF6bv18vycBZTXzz5iL/ezgtusBwsukIzkc/e9QTXq0
vC07MIfQ8B0BcJ8NOTlcFsAxcHxrYyduswZptMkD8HFdWhRqxwzLY8JotMjalsdhj6aToc2cQjKH
uQ5xCEUb9pnxOOqXxOtdgRzCJCh45BFACWCT/jxiB2DDnd6cflm+u3+5HKCa1rz89hvTDEjf0G4F
gCKYi51DCIzMPjpIvXUf9dKK2eUr8iAlzUv0eKna7kyUOURSxwrlPGolXiFd0t0Yx6jnlbE5LIw5
eJY799QkHPb1lcXWKqAr190WqAFb0ckWoXrcXWNh1NxRI2ytZR7RO9JXGy+3k2aKx6QNh7MOA1to
R8/4N5FHiWJhx2wuAWrczey/3QfdgqICjOdrGOW6cWjXB3gLtODJQuYBJ76lOttxjFoN8wzBU+9u
lCXgKVYMt9EMVQcWIofVsXItr407kyQO+3plbb1TS0s8itQry0PyjTEFjwhjhUs/DQvbq0Pi4ZEe
qkf7FXPwAHy+9+wU9CvGHjxc3SwFGCB+3ogvRxchJ8thhcyz0Epc3KePXFTmHdDei0N8sIzBKPbL
13yJLFJFhu7HgbfZANI0tpK0GYxuzaPewx+PDg/xRaoJSxct3hCiv2IiaKHoOo8UWn0+WL05ChI+
aoDJziopF3PjMM4GAiGazKMMtvIAT+ijyMZWliBcDYU3Hs/cRiy/y5pn/tPIs6IS1xyvdwdki8Wk
80x0A5N4lDBG0W4T9X5CZmiH25/HUiFN9NaCgnSzPr79aJxbmYc2Ss1AdYQggFetmxxCvFvarKD/
BCpTP0myV97jbGLlfAF7iQvyKyNz8CVXVpy6rWjkaJqzIcn3ywf9pmnVNTv38iPQ5QVdtpc/Gj+T
a2veOvNezW+aH75J2CTZIxtENo/y21c0dJ488JHrqsbAIo8oyTSD1hFO86LLOziZ57OgPh5xE50t
WOVMqMcDYUpxLpDgAZuaGZrHvXZh5RZKoa+cJTyun0OrBB+gcbvNgzsehs2rb3+Mw9ba4wEYGEUB
qiWshh2PqKMZ93WMnMYhaIf4YVtTkQdV5ALDPrl9CBtsoEyYsfVFHjXzKZR/mMQgtDm6r41LbJbW
YxR5qFI8m+PaIrSq1sZT8MBUUgB/QkvnTPCIDnzdjXILcmsaUU0NJuKRBB7l6LQ399I0qd32ws49
1lXxuBss095V9sQmLSQu/hX8H29jbeq5r6JHq1Wu50GipBfJo3GGWJhR8ppTlHgQ+2Gl9x4o11AW
RRm8RkEfXcNJEoIH1GwAxJKXuHhL4nivenro8XVfuQ/LN9+Bw/odgMnYwjlCKrz7zIdQbUHesRmo
jmB43C6WFht4oXND8x7ffqIeBWnHGbIdqZexO5gH+uo4PsIkYPN9OyibGVOroMdL87LDB0hBIyIg
QDVD0ZHRcY5HahMb6+j2mbFFdG1pfvBH834t7n4jGucoP0tVpP6U5WUs0RPB0vN80O/3II6Cp82V
akhFw+lq+YcX8n5HHJp8Z4uaPJJoAxRUWqoDPOiAA2KhOXazYWvvwMPJ43kymTEeSbFh5EdtbgOP
FO74CbE8K33GQ8z8GBlTYkqL5cADYXVh+TtakXgtatI5ZNEmGcAUTJpB5FKiQf4UWXhmaaCVa7P8
/ui8OJ80owUx5EiYAxTNVTgMbJOsGYXuDrRhal5++2wfSNaerMRjh7wHdLmCYD7z4KTzNIfvdwy8
plDd9VB4+Wmez5SXP2rSed0SfehYgwCfMTTtEUZ9f1p++8q4z5JWFRpNCbsPSy9brIYTmrifG/Y1
o31BlPbaP6ttfQzjntOuT75tkZ//DwAA//8=</cx:binary>
              </cx:geoCache>
            </cx:geography>
          </cx:layoutPr>
        </cx:series>
        <cx:series layoutId="regionMap" hidden="1" uniqueId="{DC1E3B79-F94F-4A83-B58D-C8BA43B2D202}" formatIdx="1">
          <cx:dataId val="1"/>
          <cx:layoutPr>
            <cx:geography cultureLanguage="en-US" cultureRegion="BE" attribution="Powered by Bing">
              <cx:geoCache provider="{E9337A44-BEBE-4D9F-B70C-5C5E7DAFC167}">
                <cx:binary>7HpJl504tu5f8fL44RSIRqpVeQcCThd9Y4ftCes4GiSEJBAChH7925FZWavSr27de9erwRs8D+yI
wwHUbH3d9l+f/V+e+9ez/eBVr6e/PPtfP3Lnhr/88sv0zF/VefqkxLM1k3lzn56N+sW8vYnn119e
7HkVuv0lQXH6yzM/W/fqP/7HX+Fp7au5NM9nJ4y+m1/tdv86zb2b/sW1f3rpw7OZtXu/vYUn/fqR
vfatmNXHD6/aCbc9bsPrrx//9J2PH375+Un/x1s/9DAwN7/AvRn6lKcxoghTjPI8RfnHD73R7d8u
p5/yPEaIFoRkMY4Jhsu/v/r6rOD2/8Z4fhvN+eXFvk7Th7/9+w83/mnw//C5mEz5+9xL8z5QVv82
s1/+vLb/8defPoC5/vTJPyz/zwvzX136efU/X/wx+3/DwuNPFBeoyLOc5Ahn8Z8XPko+ZTFBcY4o
pQkliP608p+1cK8vHy6g/F7MvyyIf74BP9//0z78fPnn7diz/we247+9BP/DM/H/t+b/9qTs7Fk/
v/77Tkuaf8oTXJCcJnmS0wzHf4Kp5FOawR+C8jijtMBx+serf4ep/3o4//yQ/HHfT4fjj49/PhS7
+3/HofjP8evvQF6d3bn+jQH+AcL+9dU/dvSnW/8VkfwO9MeXXz8m2T/QyvsT/kwCZtLi/OGsXz4c
Xm14bc0i9PmPHfjj/tfz5H79GFPYSNhAQtICpRmh5OOH9fW3K9mnAiOc0ixFRYzSlH78oI11/NeP
afYpKTIaFyjDSZIAZH78MJn5t0uAkwCgUBppQRGwWPx3/r01/dYa/fdl+dvvH/Ssbo3QboJ5xSnM
bPj9i+8DLZK4ANx9L6GEojxNswSuP5/vAWbh+/H/KpKt90mOuxKvUXSH1Fsj5uFOtOPneG31odHj
1xaPYTfmc3Mc+v60ret6v1iLr1CT7USrXKmmiV7MfrRsNok6tHKoeFB5FWb07Ljpqm7D9pJuOaNp
EQ4jzbp7S/HIehpaRlWLbswqXsPKGd9Qdr/6VDKBsT/xxN7wybN2IOZLkctnS9XEctSUi7mJ3ZY9
9Nb+GIdlK8Um8VH2t2KSy8Nk2njX8CGpcm13UcuXL6njA8uMV6VVGlfJOtz60YSL0GnNOuKby6GL
k3KzjvkOLQ85L/pd1omu9pupDCHzcdzy4mQ3S9NymI+ZoDu9SX3h43i7UVS8eim2PfEmu7Rx2+6i
WKXwxmy6cfPqy2zUzTFVlaWen7MBvxrZPoVhXZ64ygbW5GUq5JtdhisZelWRNF0ZCXJlqh1PkxjP
iqiEha11pekOKJqnfdRvHZPKqhtlbgXpSulb9FmhYxa17gi6pztEmJeImPRW6t6Vns57sghRioS3
pQpy2yW9xbAkbamTPq+7SXxO4dUsIvRR0UnCzBtf5fFdbkxgCtFjt5HxUMTBHVO/sWihskqMfDGi
WWtUyP4S4Z6RdVvrol+a3UoOEx9XJlvhqyjhHdNF31Si3e5k0fEytdKwRq95LaiVpR/UwDpOSIlW
qpgi03RK2vUiwflrMEnD1PTcrNiVWm+oDM28lGQUHQsRnqtcbXIH22h3eZjSus/9chimbmbFMMrP
XXwfj8t6GQ+2LvAmKrXkshxX9Bj5nF+07UDrIuih0in39bKYU9dHqm6NPEx+SG5S7OfKZXPpcZHv
yJTP5TBIyZIiNsxo1+ww7rsD9qNk0SC2Qyuy6cipr3HXg/obPN8tSxHvaac9WyjSbORjuOHp2JeT
e9N+WEodpaEyZnIMzz6uJzLoy861+tK4vN/pxSAWz5Lcxo2v4WDPpzyPWGhQV9li6Vlh9Bm3Ka8a
0WwXvIlMNc3DbYr5er1zDU2POVdbSadprPt5jk7zqPoysmrewRpNF0RNVwX1+2HEB9SIHTHtfOZb
X0VEJt/yYolryRkNzVZquuF9NKi2GnHK4Bd5o4qBBWTlccA2MD+uj71bo51bkyc+EHS0gRO2DW3O
1pBkDPvsM1EjqvrJk/3KEWGBUnkkcXii7XZOl4WzSIaFmSX/3g8M0Ga63triuI3yFXfEVYr3+alV
vlrG8UfW2PbCr7faoXA7m9L6DNdDNhmY21ywzqaKiai7m9qtO8erPoUo9zusxuGYIfJlFvg4TMPw
JZ2LnHV4EmXUZ+YwT+3t1npUNxFzZNWXKjFJ5VQR3ZFef7N4OeqiCS+ZCvcp1epHrPvXvNMHvIjx
PvbzVI+5/pJxbU5RqwvGm+mY9rqpKEraUmj1nWDxnPaVJOFh4HnVbvNwlbmm1PnSMGknWcs2siws
etqRsRlZmLVhnuoSsFuzLRSXtJOo7htcVFvkcNmvvdkJ707arbX3omB507b1iKe7fOKyFjZ+nTD+
Mmdq24lMmlNu3Clkqzn2X7GNxlPexJ4N8ebhZUqz+c3P68osiqCU6TsmdMSw0A1D1bjwso7XWq4V
PK3O+WCZCfKLLArDBtjlciVo2Ul3iUx/ZRR1h40sV93QCbZFrWDKms98FHe2TWlNm+6G6Pkwu+1t
a7aHIhMVaoI+yH45KCsP0pKX1AtRtY37mqz+QOL8oaPx/TBfhzVGrLG64vkcrrYZGcYtVIcV93lz
Pw5rekgGnbJRz7q0JiNlxu0jwh6zxZP4sm8jwRwSSRWv64HHvmqdYgGU0Qm4rUzMUM2WfkU6Q5Wk
rBGJrpotmtk2mh6OrGKk4N+ajU5sSzZch0MeNii9gsNux/GZ8EGxdQRob9AOA2bsNYqnkqj8upt6
WaoZH6gT9zIMvkQj3gAG5e4IB3TY9UGcIoRiWK7+0KeWbTbpqqiF8h33rQcwjp/S2QxMWxfKSMfn
aSNngfMLnY5tFY0uqlasnic7CiC7NmNI8XY3U9sxNHBZDmZqWCC2bOe5Y6uMbWXXzjPKx9tl8BHr
bcGUX3/w1TfM+3hgMp1vBxAWF6lKb9d0KRdOsiqaRDi2XXjl/co8ki84VlHV9RNAFRblorxmKvNP
Q4R30xgeuiwKZU/U2+joi/HiR9Inc0Voexy0nirpmnMRxquMNKYSvhd1HjXXKU8XlkdSMTrYpygt
jh5l7tR/IyJ9yV0/XIX8ShhYIgJYXSVy+tYZSlhaZGsZPDCeGIe7BY1JGXdQ4MuIQr2l9ujtLMos
j4AgeAIFnBd7l1F9dHJemDDTKcodKKTl1ExQXl0c9qsSdU8OfazUKUnaasu35ySzX2caREmKeTuO
TfSKUn7beHzZjaN8mEgCIiQ5mahXxxhOaxUjN12udWe7hFGfL2XTRJ/DIOeSZvSLCNvOTpZUg5q7
2vQdZYl2B7kJvVvCtADurgVL2sArZJrLrsMItAKMyYy6yuz4BVbiZqY9KuWaPut5TViM+y96JcMB
E8pZorKuopuRVZ/hV08VcCqaeTnr7eDReo4ROSw0B/nk3Fs/LoLZOHuwaDwV+TrUMW42luQxizf9
dW30LUbDdTOuLRM5/0KI6UrDUXgYta5SO39Vk2sYj2fO5sasLIaaZo3TbRlG11Z+GRbmnfzccC+r
aODTnhQb6yf75gacsEl3yx40VgmpShOmhG35JPeLTcoCi6Ekbtv2UYYY6h2t0h7BshIAJaey/Lj6
ZC+WcWcz/OS62Z3WGV8s1nQnTBbNsgQfQVbtp35dStpyW6LJfEc6qTeOut0Y21fe8XWXo9cVt5ih
bQs7K3FyUihjg8fmYg3tcAEMaHeNdt/792/TMD/TbYp2UyjToL41IMh8osuxQWOZ225iiY8zFmtd
Ki2Bx20SqkZLEKNDgQ6RXH5kqfxRcJ5cj2r8jgM5YOqvlmZ9kYttmZaoYZHWPVv9o4Vjlw3RjzHL
7ie7dKzT+SPhvt/NcRxKnomNIeRemsW8dMp1zMQAgHYaP6ejsqctxCD18M4uLHNfZZqJvem6IyH+
KcPdQ3M5Ib0cpmK6iULyJgki+6goY26gcHFzB/lPFYYeVSlqrnPb2P0CksYXFGbbXvGIVNSS7pQv
/RH5VJRpkl3pdUmvZp9eLFl322Fb66BLkvOrNcx5xTf1g7YFqZfga6S7t9lV7TRTFvHShHw8WBBI
fUz60sR2BEeR3dqB3mAQ3Hwl216b9kwRmXdpFO60zG8jGu1yGWoPKCqaeSsHm/By7OLv08ZSsY6s
cGM58vaupX2doZ7FqbvLJlENmD73y1T3Y/ixOnkzouiIRH4tdB7KNfahyjBmzYRfCC4EKCX6I3BX
8iU7tVZhlrWelrnkX+QU7qIxXPGs4CURkdilyQVKXMZEQcVu4+6mBVlpgFs0GKsl7ViudK3Qtu62
LnweVHIlVQbzbxAb9B6bwbB2bWUJSn1lRTdckObcwvD4OrEOtH0alpgVAi4KgfeLeNTUFbuVNseO
Fu+F1twZGr4vDdimUZ9nTX74UTwWqd1nKrMMtJAAaOewmQp9B5S828xIWBapAuwCaKMmz47Ike9z
MYkTar7rDvuL3iWKLUsG7GTpj2zDXQXADfq9qbINNI0fqSmXdLhqVqMYRGCVAAPLlpTPFXz5zQV/
2a963W9yv6ZRx+wASADG7B4Bz9ddE5+KogdridAx6nNRZUn3YyWpLC1qJUzclD7ezn3s10qr8JAu
8iKW0VKpYariOUkOm+14FfecDRaevPauKLsNCLTFxQU3+c6O8+dVSVBeejqo2MtyWYu8bh7t5q4H
McUXaZ6asutuWg8s2hXk3i/TXuHEMzFc6wIwakKVWdUDBt4km2pqZKEMACeu1y3AlIy29UI0eIk8
u24arRjiGWEzBmjDS9fv+RS+SDnd8s39wJ77MizFowl8vGgT+tlukyxdO4/V2JioHiKYuANLjKja
T43IWepnv2scM914HaUbZfFKNJsADq+3YhZg156CzMOD6YFIpKVXm7/e0lZU1m+27HnM1mks2Bi1
+WHC2d4EUDB4Wmc4F0TsF6X5YbW4KYvCLtVCW8dGSl910qZf1pjqkwodMM+VDZHfWzusZd94Xuvf
xKvlnPUxCNRg70TMS5EbewjtuudDnO1RAefckfjC6aavsF8tS7bszUSMz+7aedntVjz07zRTDVvv
djHgPoys6ormiuhYVp1xV8o3KdPZfNyQUIcBxa7awG0RXApuP6dOgMiTBINLLUCw+OiySYqWJR0e
S51FpesKUN+jvc9m0KNyZFZ2hwa335piwSwWxcEH58o4py9cbzEoSFp1EVCrtilnGRUs9ioqUexf
YsGfVgLuZO6Aa3WRY3DV28AWHn5gCwQ0gz4u1zT9nmxU7TjENuCh9a3N+gmUH09qQoev0dKyeQS7
1c/HbkgmRkg+MA/Sf2e3BQpdPWEB+JHZZPcO+VTaQ49k5RwXLI31W9M64OqU7LJlA6mmaiXFCN5u
WZiKtjfTq3LMOSp7s+5b2ZgSD60tSdJ9Lzr8znPDOdaCFd5sB7oNR5S1CwDvtFSmzY7xKCgbxjmt
ohDXSZbwK65c3Tm2dVCY3BTfdVrY0qSTeVxzZ9iSgCkxKumZ742oCxIaoKjppeWZrkJTgA4GKwSj
ntkoh6mU5v2nNHBG9HYxg18Bip2Z8Bc09D3romxlfUEfFgCuRDoIbBA5NsFeFcA9bFTNG7L4Llbg
nkdvvoI/PBTjjEtn6Ay2r0Vs6R+1lGAVfK7BYY9fcw9JhVMQELlsm1hIm2sfhpc51/uwrClzGluW
i+kSVoHhMbqcOw785AXwbPGYr3O6800x1At6bibwVgbu0eOmGBbyeVQJ34MpBoVst5Pv1Iks0VOv
IOkQcrsqYgDZifanIfNfFtVc0b5TLE/6UPoIP832bpEJSKZ449WkPVQ4gQrbBCiJ1H6FMXfvXmUF
IbC1zLnmkjSFOYYtrwa5dAeo/Z2JtpE1g2x3wf/wM1mvhnd9qsflwnJ7WHRc5gJlpfBSV1PBK0XW
ABwpST26pL1Zluc8hxxCL1BvbVh2xVYkO6ffhR3/XjTeQZqx+ooP+S5BY8+cf0vzbNhxEE8MI77v
UPTY9sVw6Fkuk3AMkdvztcfMYTfVRZad3BBQPcU9eKDxbrAIXTRZAbEWUWXSalE2q57KuZHpqc+i
U8DxdwOvLBdYZKA12MZ4jXe0We1uGEJ7bHOCSm9c9q7Yh+qy9a4tFwhZy65XIEpDUnbAqPs88Kwm
PXasmy2QQxF2xus3Ep7Rkvha9pO8b+lSp9nzGI3r3nVgAnKkgBOlsFXRhVouzSPBNgHzL75hzu8V
lWGXD7k4diouE5/HpQgjmM9xaEpc7BrbgDaGdWBj09V6spY1lxAkUYhaRGArBKUMRlStCsRjm4wE
wj1R26Q/z9RL2Eh7RBHYUAKpdDVzwZnp6XmLoZaS/ku8ZRmkiwGSGBhlF9MnsGAgvtXR9T1hyYyB
ACGqSjiyFZLTUMmov5TZUhbNmDC0RF/ipAssitO9nnrN8Ha5Uv4yxvlyrefXeZ1AVOXdA3aNYmma
7Dgc9VqsK696A9vhAC4X0T50+U0vZV/1KdpKUCNZpnd05arifD231LLRgYfAgnyeJ5ixDQYcfdp/
RSvMWKvhPNmkjrPlgSxTth/pKVN4KRHgcqkQhI2Zjl70Ypt67u8DJWkdhgjiOdpcq8DFLiqAS5Nw
S0brdkuuv4m2eBEN0EnoI3Agy7scg8hyDZIVi8rBUUw3kPyCe1onxDSorG2LIL11OYa0xk9snkmp
YIM2pRtIS9a3HDiEgonKW3XAXb7fCggV0yVuWUHeI0N4WcvdcCiU3kVQIRXBfoJ4qamwBuIFAiYl
KPxHSP+/EqiealLbdzfiJ6hbWBBVhHIIqpSph/Bti0+6aWM20+nrDKKugHSpbKmqJCg6r6EYzQAo
gJJvqOUrYJvPWAFqDjdfpMKVDe1TCs4u4ffgQAOUO/jMCVeFTlWJQVczTfubhoJ/7xAQ7kYDG5zh
TIAAItu0VmuexUxr3gFnzudp2YN9GCALmcHthXGpY5t9Na1+0o0HhgBBSTo+Mdvib0kE4gPkdFou
y/bNjtE1JeONScYKqflSOXINFmdgIOHbkroOsZYEtiCQYcN0mgx9wxHYceLiuS7UfFxTMYN8Drsu
KrZq47iturW/nIe2qdcke1473rMIbXW2tWD3ySjLBGXPQj6iBIkypiAYfErKIQGL0ugoqTnokLZd
T7/91eWGwNuXpJIp5NBCvPbvCcyYyJfGTk1l06dogAd3C0g4D+lPW0Dsma48LWcBBZMAPnpaz0sy
lWrAaxUVbcPG3EAgFcAA065gzuxMKoGQx/WCiiIuHWB9pXTytdjwg3OatUB8LO/h/JmZUsbJ05ZF
/X7NF1KuWIN6KC4yg5+lS3yJm4EAOA4XI/A5o9I9imJ9aDYIfFSqumppTyhdwMMhrOqRzKwh9g11
4y2kkTCHBbStcSPwFmgJTfyztwVE0IRWbbe9t1D0jxHB9Jo5k1WT3VCZjRW23cLcRG/50j2ISBcV
uP2+zOQtlu0dFWYPfaWBUdNOZU6hGEusmolpZeaKumocMgeL35kSLRNzfRKzjewE9DLK2EaobBPI
jN3SnIiOWtaPYmQLiVAF0fwo0lA6WxBW91uhqnxBLYiY4uByepeYPjAocDg/cfSFUjjlAdAsFLBZ
g450GSNxubX2cgg6sCKAhFdhqfti+hI6f99Gw4voqC0LD0pkgr7VQHBaZoN4yDV/CEN8mlr50BWw
bmsWLWU67IslfZ3NvKcSTrY0Ep6oFsDr7Toy4PxTu7xgmtRuAk26JfbM8VPk0fhuPM95ri5CYp7i
yQCHTct5lWnCosQcFwLKdT1IP0PqZJPXgawsGaK87MDrsFSLu1l2tWqp2BMZV610vlxF2LWptIyu
+ls3wGwLjt7eo4MUAlPW3bUZRJsptBHKiIAfbbL9YOkZqS6Ui5P3zeirMZPfJtBOuoMuRobVDPUL
Xg6aZnWKAXK0Iy9emeF2W2F726Z7bkLbM7BsgOj+1RgPyeXgzk0PDb4UVr1pUctUOu/yCRZt8rKt
W5xex6N7zJp7BCqGbQ4q1UEywkgzs0Usb4q8YwFPoImYZ5c5h07PUAARZpjXUw7X2k08rjE/SSO+
jyrs5DwA7WELkfmoAKebbxulXVmMpK+2sdWVuenpDOkxB1QFQVktAifl0JMfpA+HNIeYcgDeYAjS
xDISEG9v6SFkHXSwpkzuQgudICSl2W3hIkKw0aCV7/O+uQUxjsuF9pfBfsdxn5a+kBf5mnTgxROo
U5cMVeHtRTxkuyzgFwQdZUgBm6jsfHNaSex2WZQPsHfpCAnmHUqB5ZJpiksbsn2++ADCQm0VCeYh
Qt255e0N/O+mrnIb8GTcTZLZor0ScRmn+rOZYYOnTL0pDD/wAa4mHdhw1F9lLWzGPMCmbct62KLl
1dH3Q7ECoaIuuipcd3b5LWxtAigc93VkZQ6pLj9AkvkErfDb388PVrwC7zEWLfQMRv3SK6Wh7bSK
cirwZ++Bo5bG9xCK7zoOVe0nkEWTvOvom23Fq9wyXDU8ucWj+LEN8hTNxcPc9t+MmkkNeitnXs9H
0BbzeyBBCmgkT5Fp4KT5Cv7PBIAFh1WmGqKM9t0kR2fTtTczlE8pRA8AFfXXtDMQ/6RmBnmVXIs8
v5m6opIdLO3Wc/dehQBg75sFnVAGbe1vaIi+bnGKq0UvCsw6aLu+7UBom9KtiJQhsqe4Nxd8bCnD
w3tdkxFKgkdXKxkvUaDfBAW03qDXwIQVJ1/g67XP9kvfIyBiLGviTMWXCMiH8rrQQP502C7GDkH2
lD2EMTJ1NEBzrYd9jz36vpqpA0mMfZW+V0M8+iM0Cyo4PN/GFdpYliyleTdw68ArE2BuPOq2MonV
vcq2BTJYEJvFY8PdhZvgJBnnSC0jdEZeSIaKhu+aHtZ5BbSCZOaBT/IQOkCsYQQy0nFzmlF7dj18
AjXcB/wDTDOYeUnaMt84aKgckiv4QeTZc9JQ6O5OgPDxBoujG/rar49LJMvfjit0rRO2FHquikk9
UGih5rxhJs/uHF8sk4XkOzxNB2jQR7uAdAQmbe0hgWJZoDEEmNACW9foxfRwXnxqdtFqo7LZ4NDT
qd+H2Dsw44WvYprFu6kHv8ONPNJvmWghd8D8aQyhNuDOSrsuvm5ofzfMZL/Nt0YDyrdN+1k1/i7l
+QuSzYNw4y1JDAIXBO0NA4MXUxRqzdtaGJh/WoBFllF7zvEimRHxc2xEVIY2OnfTsCsQhapd3LHY
mgzExgC+iaRfcuRnluWtrCkaPLDn3EGuszzPPi8R9B12mmxPfgFvLY5ohB4asCS4qQ7vu1XcNY5e
pMW6S2whmU7RwUbdY7FA8zQe6kRHz5BUHMLS3axgWpyQtgp4vByaSm3N7URBYyf5svOgbqtM3CQL
RPIq5RfhfzNzZkuW4lq2/ZX6AR1DgIR4qQea3Xsf3r5g7uERICRAAkT39TV3ZVbWOVX3lN16uGY3
LS0tI7zbzlaz1pxjrim+kX18iabibjPi3Pa4DtVyO1QmraX/bkQLKYVcetX6Z9xhed+Ev3TMosR4
45zSdy0IdNyKpahR353c+rSKX4RFVbdB+/EG6VJ/xS6u0DRG7aPQPdkzxQ+051uCJg/vMXrm1jdo
GLXc9qMS0N6TkVTNLm6mJV2H4BbS1VcPXyoLWf20TbpNuwGShNuiDzrlZDR31O839AvwQ8mIw4hW
zp58Gtg912IX1uP75L3M6O8T4szd1mMzhhv/DMx0aGOy4oHq+2X2+anyIHeE0YLdiUqt9p3IKFkS
Sv172nyBxUAhh2WKfYBqP9pOJJ761FWEJxG2zDwO66Ef0PZwOabcop4ORf0E3/qtL9ch1UBKDnyQ
j+AILoR0l6FpcFAOawkTqEkrh1v/euZ6fMLhK/kPA3ahq0a0ymyZsjKe3/q+tpAO0DsO9muJUaxs
0EGyKC7yptBjPjbw4rVs0WEEBYxKvqad/+yJMMjjzkNDLqYqG+nODuucSnbQAU48WwU1ShU6J9Pm
3bHSHcl0tTer5bEuzclsEM3sGqZt6X20rkI11nJ4E7YMkwI1Z9iRz2FzOFnn4IpM4OOqXBL0YMch
Dl/rGgp+QHo09CX+Wsl3rJVnqQcOXkW3Ow/9QxjTKgltV+LmjUw2O9TqfhHsVs7nI3rxkkx0pxqz
ZVEwJEHnbtc4wHZsBXYAsfuwURotvu7zZvot52u5W8C5smE74g6Pz23dt7sGukuizHZYIxyGwdBm
fCYDlN0wyiRuENX1IHiWF7lKmlWexIk9Nunfw3L3fw9r/ezM2uOE+ZOX/uuP//qja/DvvxO+//mX
V9z6P/+0/9Vdmb/hf/ykm/+Auf/rZ13Zu7++13+yxFfk7S+w+L8QdH+Q3f8Er/sfP/h/x95RRn3w
bn9R3f8NvzsO+te/dL//5eaz/Xvm7s+v+wO7I+HfAk9AvfFYxHzGg/Av7g4fEoEX0ziCryRC3xdA
4v4E71j4t5AK4OECrHIshI+v+hO8w4dQU+Gb4os8BnL8fwXe4ReCaXHF867UHQMLeIXMg4AL6jMP
3/Ufqbs+cEQEYwlHHTXnzF4FUVl5lWud+WMZ/YGF/7mK/gHx+z/8KNCFDLYlHgX3gugff5Tzyaii
AT9qJvoczDQJNJTfNQ7vy7Xb+7I5y67e9/N4ipfypbbhkx41XH6Sb5qdaWQPc9l/x9b7peiaVGp9
3UJysMF27JU6R6a+N6QGwdPdcUL+AEb/6YsPveC/PyhK48C/wpOoeTk42L/HEzfTzIvUsDaFncZc
EHrnFgAjsFBlVsV73drUNeslvDOy/hlam+HeTbWS98EmH2f/bI1+9UxwQSFwW6N6EB+hA8hQyPIY
OLBbZCR16kGoR8F/ZLB/+LweNDmFgXnUUe3QCE557cN2asyY9LxHMbe2a8q9FcBY9TG3lkJFaMIs
MtV5phKqZ3yudX1vVwJpmn+shQ9CrXpcm/hcTuJcqcgmC/PzyDRFQi2/VgjTjZlXiMsa5msQ61QT
XOgUNpgf23TUwa+qrVQyeNU5qshTfGV3wui8dvNNv1a4lVx359uhR19ZpaAYO0CG0We0VtAMQwdn
iDxwLYc0ostN2a27whtOyiN7AgcDfErWV3gpI7dno6J7NGrHsa1w29AkLsH0TXWbUK5AQwynaSoe
ZkBlbRGWybLRYyOmJES34CL/QoL6vqrqB9qSQ9wCZ/KrW9RnKNe7u3Y1B9qJMCkZuhSOPimU1R7E
33lq53wdik/lmcMoq7xx1Q9gEjLpCj/vho/JqyI8Qe+XgL/cRThqQY9qvafxAvx0ySGp7JuyOi6N
/9TE222tdeYY+XEFMYpmvN98e0u9JTNa7Tc949Xws93KfDb8UyzVgym7RzugiKTHNlD72pf3RuE3
gu6IK6ErH4vY7ko+38lKwtmV5NBa/wPy1UWJFUYNhWzsh4mPlAkcvfXGzu9zwG4a3K1wblFr1k4k
vIQLWsH27BrVJsb1HjxP+rpOjUwmXgTQb7YvVlVPJeePKpxnfGIPw3y6qt9CPou1vy0CtiRNiwWL
46XcQfBOwthb9mJ0OqnmjaZl48t0G8Y9KxzduXWALFObYi9V1KRFPaHe8LtuB1AtJY26Fgs+O/K6
2/XFiLLUju/rUP7s2DfYnd9w0NO+nJ8GIsN9uL3ataiwlGY/nez6zkdxoOjnEll7eyfVsuNcx6nb
dN5ed2gsgy2xlla7vg6ahIB7wRX+OrbsjLbxo5msB7rC3DajvyZL2sT2VrRy79VYEAuUR28kD1p0
t9HKP4oyRn0ClVGhBAagIdB6aXRdnTqbuXjrKjwJbzZvPLQHz49/dHinx0bfhB4tUdRgm7dCPA3g
UPoCNJBvflbAQ7bhHWzrfR01d26tz3D98y6a8hXM19KYW6YOnWHH0muhVrHPxaiXvoofRCVfSpiK
k7MHVgEPE8PbFWVuOpRJjcbPG4tD45GHIix+a5/8nuyWi0mfnJEv6yYeWaTuo5p98rAVCR0vEP08
vSRCic8xdIBgo/MWhJ/Elz/XVp8GKn71sz0shn1G4W7eeIq2+FI36t4bzffaA0KN/Iei6Q+09I6e
is5aOFCP+hV0k2b8oCf1QkRUg4pRdyH5cNo8iZge4V7vyy3cra278bcliwp6HLD/tsmCWQr22oAC
YYU6d1N5RPt0p5Q98GK4d+vdOMOyIw7rDkTvDsTOsQPwPF7h4a7JACHt17k+xzO5j+bxDQf7pxtV
ZreULlFG8FoFHU5w1+4HYE12U/fhUD1y3h8JJ5dGopC243DbNPW53cy+bepbE2wfNCT5WvQHyCIZ
hIXnqStPAn7WbHFimeqBxPXr8KUD8H3j4gAsFOONpu4U9WpfBgz8P8nara+SLR7zoFAoVZs5tTHf
y62D3LMAuJb8oXdiSRic+94CYSr42Uyg5DiaMrA4n6vvXf6fVHr/tIj7+xruX/9ZPfj/Y6XnIfLw
z+u8g2vLz379hxrv+hV/VHi+/zcBUS+CGI9ABNIQqGv+DFbwv1EK3Rn/sBBJshAf+Y9ghfgbE4wz
cLXorWOEzf6q75C5iMIA4b9AQDP2vEj8b4IVAYJt/1C54HWFccB4DOzER6H57wXo31cuZT3UddhG
NsX+WwA9B+bsafYWcv+mMfauncPiqGGTOLGOiT82S444wk5LdyYdTlMJiCOrC3VCwwInnEPSmRwD
ay3EPQC/fqc8GE3erW3pvl5wDbZovVbm4NhbUyYbB0UYlsWUDp7NRQcGLFwZWDaAkTkkHpZZfAIl
1QsNVQM7N2ozHybxPJk6Z2M7JLHuYNijBsrsdDVrG0g4AnfpsdwWnHKMHpYO4Ea/AkwK1mnM4PtQ
oYrjMuWWOfJihvDUztGOyMrCOwk/oI1MgCYgPE+zFFlD/SWLC1ZlrVqnVJLpSS7PqFcyrwSpPAXx
s4esQ+23OVUFyzYLwGGB+VhFVZuAkTqBodZ4spTscTSNmQdvO5Wl/JBzdFFtNZ+D0oMs8BXzmAJn
RkpgJPNh6dfo1NmmOgBofhfbQ0+m4jJDsujC2CWB71V5EcHqQrbjXW/zQVTqFzj2H8EMTKNb3Wek
4dhWfGVZ4BLSLL9EBFdyxeNI1fjZFIZkQDZ/FxTXlxePCUquYxzGEgWRhxsOPlJUliwdFgg7hnnv
G/+pg7rIi6baBwVrTx1Uso3g3V7bs1cIDpdC6rSBKQQW50TNkBsLzTReozZR3EjIJ+7BaLkLYr6k
lEFl6SwY7HoEFCuio5zllNquN6kSDtAT+KKtAdxRBiUOtSp6CJxWsJSn14DDtdxsfCk5g60lBohe
pZBIeIDHiEUHXIDpdFznr7YPfocshrjcV89wZt5o8e7gX1Oif9YB5BrsjDE3QuDI9scUsrtHmlM8
7n10zjvuyAhOKEwtbUBrjDA6ppm/xGR+liS+H436UVugW+tiEQJx3T5agg9N3JJWcwSD0etzn6so
UT4KxX6EB+x0fYkdaJymqlwS+ut56VHwjMsren8Q+lN8u/TVLyFweW93U8flrpgQqCkCAQeYygDv
aJAtA3s2IUIsPe7tpN4N6t53X/XSf1cDKhYu1yYLSz9pYBlAHA3C/cqnGxW++x6cW1CsJ+N1LCVo
nwINbaVk85yrcUgWxfurP/Cq4X6iRBr6dBXA72iP0mwd7UFOuMnBVguh730xc9SNbTaNMUsbv4Us
Zss9I99xYbdzPXRbuvVw5l1pX1q2NLuGQghaoo3s/ArVv13Am02g2OVCtoT6a3uIUEXTZgqTAVcl
jH7ZwDYWv7RCMzeCrFpjFMFBrPysZNuc6Yia3VrGcbrF/IvF6qmojQD16tV7bcEBCHh+M+IpgOHi
6qr0TidATz4iBWHbqiN8LGiYaHPmAW5L23gP49K+w5EH2TmjPESFgT5txcIYwGDEonoBREdz8N6f
aH7e5xJppuqKplVL9KlMkwGmeTVr2+WdY3jLo/CuYHMNCAzynyI2q0D0Q7GkTWIqPOXr8kZ/kvmb
sVB6tUXpcRsNBB7gSgiM+GxjfbWj9T6qYP5ME/IU7awkxKoW5Mx0Pc0M2jPqpUBRY6xOy5NpnY+h
hINT0BBe4grsWWi45STKVhciUDDrMAGm12cz4c8kGM/K+ekyoWSXBbWAtKBYdeVBePJtbSWDdAcH
gjViX4DcxrvZrSnAs4RHwpzHZbosnoaJPakon9b7MSrWi5qeleRuZ8nIUiq+NsXgIQ1wMJfOfktH
876N7kGsvqNTPMZU2Yuw4bGaVqBuULzhLaDeYQE2biiC8oAu7NmFFv1tXES7dVQ6f3AgO6BewvMI
FCVpB+t1mpYfpcMZ4GZ0gyZAKGL1H6wmt0sdg/SQfpz0RD4jTLMvW5A2QvaAFFvySnW7b7FJyznb
hP82+ZeAOp7qiIC0i34WqEx343ic2+hA0IKiJ/F6OCEzjMhO/Iq3OYFb/+3IcCPHySagjm83dyLA
65OAMZsqT8MKnW7N6MKkKbo+Jf4YJqtETU3FOY6ov+/ZEmYblw8KdtJewvij05tAQiRHegJXRKnv
Ox/nQsBKpAmY/4aoCcvEBCkfhlpC5kjt0bw+LGOHEODEcxe0XQa+ZK8X/rQa9MJWlCd4L2fck29h
C79kcN9L0XjZLN41gXcsaLw3UK9TuJSwMYvq1AdYN+rKQdClgmUaSSCS+q2o6JOo4edOM4FS2gJx
d1xejxOd2d48+uvcJIuDUY4tDKYv3RSeGI4DrNileRF8/C6ZGNI4auDuRD9X2tfIEgBgcauflgWs
BiSaYI1Y8AI1S+arIALtJ9VLiXJhCGHtEHawZj54IShopPxkyt1wQyGzw4SV34gC5KPhfQ7PC7yo
7AC9IljAWfFWbjJfm/IkjXrw8VbCJZoubdc+T/DLEca0LSKe/akfi+BAdMQSgpiSj/wDHuB0wu1U
IW/HixT9MkBIeWgb3LKMI1fj0wLmVDwDZ2k3YE1zsRPVeEFy6olswa84ghB17aOL/qbs+7dQGAKb
FitRxeOjJXhunskY6+9m1AnYBXoXVxK4FUkRf4AItyFupcMbzkKbrx6kaUBPFGTZR8/BCpQaXVGs
qy8ZxHdRiZJpW5Ygk3I6TmrNJfSCqoaI0ocaSJapIfG0/TuOg3SeZN5w7zg4y9OlGIEj9uPjUFqA
5gSxixKBoGI6FgPkAiDjL5FFarTz+L6r/DEL1o1lVS/nhBv4B8PjNMMAqmaKICRdjp2v11Q5a4HS
OGwdck9GWBZ9T0+1a0GZxOHJk/AAVo5F08rHBsROWg83tkWJAVg/StsKqbHFZhGb8rbDgYyY7QYl
qniym8P3DeC8Fy6EdAjQrSDH9irDXJ8jm4fXmDQ1biKWgOwDDV4nZqsz1MNeZsb+QortEQr6rhor
P5WO/eyuhIxwCVwJaEuFuLFCgkRpPtDO39EBbXBg2YUgcJ2ObYxI47TskJ/FgcjIvsWZno5cnUTY
VkmhunNYPIa4ltNom8yedADKStA0pJMlqjJyE2/+MSqwSrf1rfUg33mrT7Lw+iQALi4hIr8Rx5Nt
ygHa/qpnSANROgPLTfpjhwkVqJaQjeUBlJWhgetAf0CtEzdt0R2CtZrvNvIR4qRKRVm+CNccjeUb
Cg7XZPEC23brLgvcVmi9oH3Wb14OWL/DY0wRtQXgFrLilwqGMmE4Q2K49IzslglEAiCJfDUE0SBE
WcKJw0NdIh9OuXkqZrjA9SfwmBVY1gbQF2VNzevbttL7XkVZbWDQQDcA6QgVt2QVKod5/B37fc7R
AiNN6aXELGc28i+UYKhaIeqVMy1zv6N4mgJ6mh9fluIHvwKmLlSfW1DvFs9H3mN9hd4OryOgtzgk
AxjY/ZBYHUWIDLU/us8YQuVawTYBrDRCp8ON0zR71O67uuBPkUGsqhi9Ims7cZCq2hB724CorfWh
Rts/Dj0/VF73FoCtGALA8JPBvi+7+mfsmxyO/AfA3yBFIYUC+oocLiuwJDf8CLrmXRtZpCTWO/Q7
fuaCKGfITu23YB6yhr95k4OzjJbfM9Oct370U7XXO9MAywd6NA30M1TbUzXCWCrE9l2/ezqSabUU
ANBxNloDxmNkckwq6JPp6g03YPnPwzCAmhma01SUUQr4S4AEBKFXsF9L0yyXAAvoOMy4FhFi5xw1
v2ZDYjSOBtL9FKX3zWAb5FVt5h24J9xE+LS1cDmVbMsGqW+FauWum9tDBxshnZF3zSn/4sJ4eIwd
6F7igNg5Bi7F4hbq1JyDWYGVWtlsBAm967TDHXkFp8oBAS89VmmQrRQkCCeIrdGounRxNB/ctoSJ
WPCYXEj20g3NuVrOV7597w/zGbJtjMfKln1Ym9Ps/6g7xvKaFkgpDFMHJT5SWSi2T7Z2qK4t6kXT
zmnt0czO4jVA5QuT/X4mLG8MsAOfP9CF/W6a/omQJtF+fFq5D+icYo+yhiCOVOu7Ae9C4l//M1+B
XDXNOxBO3wUJTc5BQReeqrN5wMMDDH8saqKzrsfBCqWp4DLMkaViqV0KrJrxsooC/AyDfiniNVe+
BBKH5rKS9UPd6adJ4ywIurrJojF6EuFyX9nmWc0gVOg2HwUHXGi8y7LFYDPKEQluNRx0M11kbC5+
U57rkN0Ap/oxRO1dt8kPHz8nKVJTIAdEq4bsGgNpUAHKGRz2BpPywiYOQfO7kWADI958D6glIL5t
TyIIkMWPdgAws57PP9H44pxW3Y9NBBTRpeKrn6OvRUAP9VX0PONEVGM3om3TQDDRdS8x9ABXlOqg
/eoaYDgzi3gho9UhBmIC7KWtj5HiOC+9bkgrwPMZRgtk6E59EE1F0m7S7mL8folhAAJANDeodPUO
GYUg91dfYGgAyM4quAjA8zvQvSCzF4kA/3Q/lv1t3xsGMoCzfLYICsP+SGeIkAWBeiuZB8yVhQ9U
AduIhx48c7NvJ1w8pDI6XdsNy6qld6FfX6cdlB/Ot2XezjOaihkBosFVWbRO734bf5WvQTAHqNsr
mXXA9EOHCmfg8wPtW+DKfZzFzTodFx/NBDheL4UL1aTb4p1LCn0EEGALTJs5/ECsCAQLH/wt1PlW
PUqNOwPAjMRdvfk87es3LPgbMBgvmAVwENLdDesEgfUcBMG+Uvqm72w6YXtUj36h4XCjJYd4mQ1j
tvQhhHpgQl7xGKx3yKHaQGchWowBkTYX5FDPDwisH26OIdCZpOUeILLiOFByb8mUb256mGlWDPzJ
X7YbW4mbkrnf3OVClo9a1TVwBHjtnMrjNkN1707Cg6DDO3M0Qk0Z58NNX8Y/mhppxAUpgQD3atNV
b97SfRU+4pmd8hIZQCQg6IVU7etUkPjLOhHsKTJi/nI3t2iHQed5Ovd8m3qlzu02nuPFB5CMwRxo
BR7cNfNVRueu5r9j1Law6nK7uDMY/YfWAeQy+jTN01HhOgxQE0KLve/XOF2LRxORN+uCO6cHDF3h
tyxqz0j93fMC2lOvmhcgfTdyvomD6egHBTrcak8gtVukLXEPRnF0wRm3JubKw5TedseiGaFPW/wM
4w0JHRR2pj+rujxaXPyZXgZwkEnoufPUNI/Ws2dW2ilBHfzZdNErDauHbqWIecFUqeeDCdFhht20
gkElIDvQIzdwRLf5bNryrFEkqP5c0X3kg4ouOrFvAojQc4jyyCfgva73X4+8flIRj6PqaEjSewUQ
3zbcFbLhOaM41Af4Qw7/h5K6PtNirg/doh6bGxz5fbZG8Drnx2CD4RChAY+Q2Y959FyXFNbU2KEx
wLUF0khibIDBMuob8uVJ8j37uE+5gW4w4sjb+LcbgkvZLZdqjndkCqasd81lvuJyHkhF4ZfvJvRP
rPA/Fjz8ro3Q7/oOt/AK/Cba+Xb8FU3iuOn2PI3hrsZPtVXxNcXN782DgBP54AUJXjK7JlxCBB8f
kcWCCeEXTyjVzgaYGR4LfeHq7K3gNRcqbvhA8KxQQWUFL/YNmJaJyAetop8N/C/Yikc0bruCw3Oc
uvDdo+2RufiIEEzDm+cF9kmjFaZ9kCBHtn6/Vts97P4DUHAQjFdEa3gtrzmlypsPSGeh90H2hYTB
jSK/Ng26/lEFPJ/86BV0wAxoZEJ+qTPoIzgYfClxBHniyTdQJqfgoYpZcWN9i2yxe1l4eVn5fTOZ
C6bNyFxyrRBC2S8bcl+jaF62gpg0QNAPb3qGJrrJmkKkFe0RrUKXhQjYXsBHKuP2wVfkZRoyNu3t
au5FAzB86AL/MEJQkqH3O3YcZ7Flr72Oo7yxUHQxWg49CoSgvoAKI5Y3h26YigFduV4Q7+/nNgdY
BHQoRhvFWnNwNO535Yb6E33iTtWgdhQOtoHGKhGorzvL9wPWGkeef7IYs8K7jR23hR59FAdJ3MOU
3a5XQYBIoaF4wOjnUi1fuWWHBSVB1g3zo8FgEeDN6Cu7dfpQxWfHEbHx4+hhCKQHVx+JgunKKAEV
SyDr6BHuJvTIOOhyX2O4Qj19qgW+ZxEriwMUkJ52OxlOkAd60HMoahBMWPznoYmRO0HzWbDfkFDO
HswjoHPjzx6Ucl8CLCtDVJOmAxoeL43LcY9FmOXgFqCgbMy6FZZ3sWDaReHKL74NkNXB9WwMb78f
e3hpHWJBbWu+qeo/aki3B9wcuetXnGA44u81GcpMtvUnBofcA9jOYhX8MJahC/WgcTfx2h9tHb2W
7TrfeLjpLEM3JEt2N3R9e0avFwKphZyTqkrecljNuNAxK8GZGYMPOoEUDl4KHN7mUPUD2Mpuu20W
dcs0QGaiDZRlpAxYGcGTHgFLtgwY/nQdTUQtiw+Dt3xLaHLlZmswZLiJe4Yo6QwNdZIMUtJgfurB
BXtZBFm9YeIQiu17c01OOe19+L386poJc5cWiMCAhb8byxCGz0C9tgiw48wgHE2dgE4066JHyhTV
c+OQNfFR1w718L169Mcw4OQqOEesTKgM9BqgfTUqJCjDdEQsArokGgx9zQ2zAVlZzfFQWe94Djcd
Nm5RIqAX2Ey1QYxcVEHzus0LXt+gQvtdY0wXfNQN81NaCHlFMW9Z3axRKk1fZwEg1hx6Nd4jtLUK
AsXeNoAvjJpRAiEYYzqIJrOC+r94K8RHP9B5vFz9VoEiN5ieO1WFDwQL3Gz2HK7lLYkKc/3dQbCB
psAIH4MIEIQhAlVmPyOOklgz7YGY6NSOLUe7AwZgpHynS/5ZIlU/xcW608Z8+hH0RA8/a1sDzJiQ
iApwZFqRUdtwmFcwPjpkPEd/y5ExQO631YfOGdCPE2b++L6XdyukBjjcWTBgRTrt8lCVP21deXnA
x11s0cgORbRlsg7QrC9fHKEriA8K7LPzXCrDII0n5ButgPTBaxylNgRC3sCSN7W/w/bC4lyhkbF+
EKki65qibWZoRtbvuC0jVG/8qP2CohFHVwhU9whp+baCAQDBowdpozBKoa2lRlwkayv3TTm/Uba6
m5Ha2M2uPXLcvpfNmdNgZgx90KPNNDDBqNv62yGcsKMg8eWOi4sNqouovTuFSVDJ0KvbhmGMAjjM
UNA5nQdsakg/ezwgn25AMw4NCGjMhDJX4AcPYCFlsRutBl0+33bIAZe9gkGBEx6dLCmyqfIuUFWQ
fjav0roTplZlq4dMKGrt+GDoQ3HnSeHu4Zq5ROMNhB1lfvBGBJk2GFeDAvLSMfWzdEIc5njfSg2y
KH6Q9poM9eQ7UahekE+SRSORPugBjkTdicntVIwW2ObEMWlK0+lkuYeBN+B07ujGH/2aSrRnQ4fs
L4dbH8mHMQ6BZ0rI+mULybL6kEV725F5vXT0rEQrbssaEnWMrY8oAFRbQ/qUrgKQPJjg2O9uCWcj
AjiTzv1rqSpEnclrZhyya5BGI2oIzFTYO9fGKYYH4I+lT1Pm4BxNHKN/9BMSzXDCVqRWoZUaqKpJ
JW/o2Ng0CFkO6lndCNxeylP8vGLv2RlttET+Yh9B/Ed2yt0x0ntX7eweo4kuQwhKp8PsqTLbaKH2
XtvPKVy7Cp2eXfY12TCqYcI+BU77wALs1anFMBUMwtpN1xFiDPNl8grMhhviCcnzyeEX+iwDqPBQ
ixbQGUiz+h4GrHgrXL4FLylo3q50LwnWMJu2VwCCGMVT9j4U2+gQYobaDtzwNbmi78CBYcpIhFja
4n9u6OSurcEvNfIl8QiGCEj4Fd6VE1tjd69DBLr13Ll0s1BIl019YwzHs5HXkxxFoIq2OK1x/y49
M+kS9wdMf6lTNpp3nCgEkgHQFy7jCUO/qiQaDHxeZWlaq3k3hpG7mVwDmhkmicY4pAX52AXxEBW+
qT4w+22jMTJNOuma1cNUu/4u7uA+yKH6VoEkmGoTPvRN/cv6bXEqeqS2FSigFXPvghDmx7aCAKIl
ua2bHuPh1tLsZ1E9lxECOmwKxM4ZL1/X8HHl44TruInRhvsYu3dtzjAFAaah+FB0QHNXYCl1mJ+S
FJG6VIjx7WBJQvPtbxBgG9MwbNCRomMH3lSdEYNNDaSElIHJrUvkIyt6TTRMSCb6FI9yFjlANfyF
eaNIV6IdhO6LeSuJGwG21f34sx2hmjQQOSHcDM+yQHhioOArt3C5ztJYQO2i0IJjDJ9y4rY5l3Ao
mkHnaws4kgmH4WQVWgGs2ZSoEGvBoLspIcyz/uHfmDuPZbuRLMt+EdIcyh2Yvqv104/kBEbp0Fo5
vr7WZXdXRkRmRVmb1aAmN0gGI3gJ4X787L3XgaVIp6P5HIKKeG+tAbKK5kgfFdtkoHiKE88iunlX
q3l799EQHXnqelqSJUaTKIN8wWow1EgShEl3o6TyCgsMf6G07C2aNNqB4Kya5VGwdcb4pbUs4Fy2
vIja+1knMdQY5aoH7KbHNClfAt3JfeMEX8aczmzgj+WmjvRGkmhdZQbCndGKrBaBwKB6HfPo5tuc
iqbgzUkRKT3zFnrDzZTZs4rJFrfbwpnGDZcA418UIkWx8FsVmVlgjQB91mEtn7X6ZgKf4LrPCdlK
wFVRcJJSxAhAyAt7+GMYQhij0outwt/c89Kqctic1fC96tTBSqq3LAjerZJGOQrwW92Pp2EBzJH3
z2NRXYoq3YZhvG+68uI4+UYnxfdajr+qrv1h7OYz7Wn8isuLQ9f+QVv0tDy5QL+g5TpqO79ol9Zg
7XvrviYTlE4D5DPH5uDGKYOaADpFw2puI6GREqJv2CZiB7vvPY3Kp0zod3L9+zjIThO0R4QAcjSd
/ZzCbaIRTEgxN+FPxX11DGdQ+GuxF3E2g2S3G5srbdWXwTFiX0hq8HkmOVoBx3uo8Mxuxl7CvkCZ
XjVFzcFRZvtEDWeLIMQBSENZ0ZOZqgc7leoQExNfOblL8lSM8wPerOS1a5zdiOxydIsx3LgK8byg
M3WDxeCsK4uAZzKb/tTh7Zci7q9RR6UpiRDvvZqMhKuyZIMR/VOapfKscu9VVFmxx8TJ0dSrQfWZ
JLxqIVf80trCL3OVU7Mq+n46lqiSu34wr/ni+VcWiB35svIwaNhZPib6bRLeFbhgmDdFsXSHNKsh
nAmPRi2luHKx6aZJu+z8uL+rgUJelHgbH4LCNjtp5g9lqJM6FXlr+rnPqETLViw+DrTF20u0DIrS
jqQHxcUSt7t5GE95Ujc4QsVzFnOOn9T0rJJkWJd+CwopaTdLKsWq73K5HQY4KAiBtO/RqQA+bUw4
4uelVzBwdph5nJLBtR7qlmSOkqi0bvzZoTgCPtLSaeft6dEJY2rLoAa0YbX3DNhMheoWoFuQljyi
HCl6EUaXjeN1H21kjZz9ae8lmcZQ0ubZVgfDJ+KfMOLQpuw+KR9NtaWDVL6QYjg0ncvOLKJ8N9ui
PIUxmb5iJujBS4EMzk6yUoMf7mTUE7Z8GNt8KxNHv2rdf4S2o0n/eOTagvGpShZNs2h+RZShDYOA
AFpmW8RA3dy88vd4gc9TI8p9UEpzcpo5oKtd78ZOF++V/gkUcTkOoCOGZml2cBI54U4eNoJ6GjlC
L7RgiaaN9AdWzeQ5nGfzheWGIKgIcEUGJgehVmxaduxDoEnzRINa+xCiYtKk29aqD3qOmj3hKm/V
Du5zncO261R/BnoiCXDG2BYwcNFOx1UklYo2AEjoB8/NLYKV8EAiZbm6QwWYromcU7+wm6aDXYBz
sHduOtMhmPU50NOPdEJPsxaxi6vdkDnqbhFyHtC06bq0NGcr3OWnuapfRUc3yqf9dsyjdBVKjYPK
5HTOYK5YUwwJAF8zAL5D5roWULp3P5rfpih8cweP4olF3dZu+Kxrm83biQAeyp6OVj/AkfOsy0Dt
kKdA6DTE07WmSt5nMrnSxh53cwzzy144O6caLalu45oEaLRqcoqJwklPJPX0pRDK33uorOd0VMtZ
A4KkqSIslMdsOY7k6HXizWfQmt5GArR6iDsUc1UKsqpTQWJSTJ+Kgf5jmsIGzMfH+V7O2l3XblzX
vE0tAkTU9C+O+1Pi6+d6xjgiO53uuwiXZ0mEPves98wiVDbcaSJzZD5nRR5teK+GLZSMd6mpkq0l
Eee84UxG/BhScLAPedr29oelgvdOy3RPt9fi9adDPTjJgSROgBGKHGlF18egPVtp4GxbXn8Kf7mr
Y5+dpxmxGU3+o69LWJWhtct15tFEWUcRAXzgAsNKFjcWiJTfxhe3oIKsREN7uvEpYMcIqlrST0hS
9kmBfqSbml+FxHo79mqzCHnoB3Y4JGoqC8J13GTMeqJ6VI04RxPkBLvbuEYeZlQGQ/zBBKrbV8HZ
pSLEfNV9Xeq73yB2v2rCbHxfa2M3wXHG9G3ulWFqpR/K/5Chokvln2edzUe3xgw/NsU21VSg4d12
4vj31J2KvwHD2U1lrneiGLDUEpWmD+5W+jGwZuJrE++r3T2JNthIhdUBnpLf5d2alLdHom1lJqfZ
5v6YHjWbc1zWLnoguSYqhLcuxdq+OMmDHCDm4nUN1zkqvqisEOadvx+H+ZCrTykrQ5NothEuIU8N
0VERryHfFYeQE9Ri4f1zEr8AcNAiTgcGBTn+FBZsXo53d2n3c0CUVtHG6uUuNtMuwuK2ihMLTG9l
NlNLnwtohM6Sad1b9meqfuLNkftL5GWw0yq7xTMNnpJM4CG1GjgN9F1oxZV2uo084giyd3Y4dkgz
lDyhIqGtR/CedpIOVzMYiQfbp4W3LDQwUoN8mqXDUWfnyUCNjjJzbc0E8ufuIgHcVRm9bitxcwUW
HNv1j5lb0Kfus02L4xmZiGKxvuM20n53R06WfghUYra+5QgYWH/4AoM5Gw8WW5YHzfqOWOrJfhOf
xMjlYYTDOLHujD7HedhvcUPvYOCUBzfHveKxPMTyw/bz7h3G4CrICLHQsPEoJ5yjbP2d8lIK0TIP
1nFw7do8ueQovetRLBe4DATnoSnum2QD12SVBNnB9XKHlGAIr6RS1q711EeoeAoAzV9kmZKljGN/
n/Uk4xMEY1nek/V1XexYfh6FrgDxUvstAQaUnHKikJCASJ2Qj6eNSnnaNRie2mQLygIbDNII5MRT
UVdH/qus4nRuu8QLOmM9xVQUKznOxyAM34t73TqkHifJbPwahlRNQ4Y2h4vvwSnij6BHyBdkVwgr
dVDJ3JFAz7y1O/tmxWo8TDgHyWhZp4Z+CYVHfR3mlEPHKpqz/AgK7GuQp9gVUg66bgWOzE/Sd0A7
yV714N+oYmCJeGIbB/IahXgdbGAxPK8tO7rUr9TF9aogNohZACNA00NQAAzdOPEPUasED2G1S5z3
HLCYHRMHRthycT80z2YUt5wVdYs2fXRpS62y0Oo2ShyjQYIKFuG4WsirsQp55ZpH60efIeRywv9a
RdmnNnH9DcUiFNmAUinplL32XAo9CyBEumAhC1Fhw9apNkvIJk4gvN2B+oX1yLkav8YVkMrd0EAv
tw6R1wo6BKXQT7JQ6a5snW6d9MmbDX7xIwnKZ6jDgEpAe47TvBW9W+1COdQ0GLntnMQ3/szSFMRl
dFokqmfnknPI5fQ5axsI7TkMKG4+tNvYn9aGinA1VrxlVWZluxgKUhHqVVZUCww11hUXFxxnyhOl
Sv9QjHBdw2lc+Xk9nroI9AmWtNqYSw/oZBuiWPgmElTlNLhtLXfzFG46I7DbIBNkYB+diHettpGp
qwgok1dJBJss4jVe2Cmm2r8WasjXpbuQ63JzpIy5uFJIE03vQcbk6Sf7bjTusExJfyAIHV0svNoP
SLC3sAC6S5BUoNniqsvS2V/bXvW1tMBdpzvUBduuNkUbIDWx/E3SevbUOGKdcV+gVPtrbyacClBL
7q2iOtlxi/rHShvV8iST+LOJmno9R9MXSL7Jasgwmc7Q2VtyyCwGT56+Co20Uc7h0ygpbfPJwa0m
7olbl6C4ClNQ9v2ujt7LuGjOKqFD4o4EMwYi6ImNuEbHJMm8x7oPvlWZd0F9xxhAonEtWzy4JsMO
lRbWDmk+25klx10G/TYt3M3sVK8tPXZcTCUtUp4lyHLgdHqjXwcTcTC2wYFIMnMojO2uCu1HgnRo
DhA2YP8O6bOW9VMNcfNBJ9kut0C9jb1VXyvRO6gLtCUSXX7xFYVEEoaYfhS9A4tgmb6MfXowtfnk
28PXjmb/wxzER1poXzuixMeqTV7556GomvlzGf8KG2wMea4+uxX8H7cjUhbcc0ggo18XXI82lgcv
c3a9mGsqdme3lBJ/MhcedyZYz9pa6YZWcOaKNQ0vnj7u0IjhDniavyslGcEZRGpc7mFNYWhqrV+O
m6G3UfA4+SVscp7Re4iEE7fxSR/DJFZw/XrZ8bROnETd4Bfl6+coyDHQ0e8GCMp1XdDDgmPchXvj
Ws853hUWArAMTQqXcpzQotoGdSZHRiqil7Jk/U4tZ43/4oc1FltP0+ESKW/W/Vhv196hLZqNC6d3
ZUaA4PRUYJy14f7OyBcVRunKc60jeOBPsRePgLr0xo+HNytfsKvZaY43IobFVbTyKUeJtOa7zqH6
26I2KvbSVzR48ES55hy8QCfET8+d7yGu3+ljnaHKKHpoMTrm2nSBM+5IxWNzLvNTlMnHZKAprXWR
b6OhuBCuDrHaWm8yb7aDBE+DIr9eJnygdD8cbC0E9UMnX8uZlZBLBCUKddiB8zcEWAaBMyV77Tfn
SulfgajBI4Tik2WJbeBRUM9V98Mq+m2mJrPqbPVlqb5atf9DgSnjr4mmM4ll706azm/cPhZy/FK1
/q1XeJDVWD133v3+hsE2vTtEDBaBNi/TDe3Nvsq9/VC89aNgGwd832v8ClxZAKQ4azszfNetr/EY
jsuuAXgwZ1xlvNv8wj0rS2trofkXNhMVpk89X3AMymAh35cnwr6/EhldI1mbvbPM1AfZ8OgllXsI
7uwuoev3e8enAw5dAF/KmmU/xfheoxF+9GKBc3DdLxH/xyl036bAybZzivARlkBsS5tdMiNi1oRe
sgFUwCUDz5pxjuCvSpETzMFrlLYbscQXzal+qnDk2zVgBOOqfc4JSHgHnlzwDqwUq1q2X8G9+sAB
+4Nr49dHboTHbusv1kQaAg8AQpf7LcrmLyMegbSqBcE595Q27Y8ICsPDwKVD/rFJx9pvmA3ULqjz
t9iaq41vzczVgHrbuajfViSRLnNz9Pzlo7cBEo42GItW+NdgNgeZWxzudPIc+MM79IUKNF1Ir2BM
6l3WDUSZcSq2xsq2WYaKmlmJXA0hmTW0OdeSLi5GWtTZbOGD4G1vYvnk5JXYqSwEJOw0CigISJ7F
w7lYx4wWqHihqw5TIR5TsdcQtngEurXo0s/MV7nW9GoevEJ+80jsYq5LfnoBNHE38XcdMwJ2wdRw
hlheEzuIL3hE6TXW3mVU+8m2XosKqToSz+ST4407pFudUsDUmlBNx7F1psmGRHhqu7pB5KUnNIqd
dupDjwvUjFjOTY11uzf7qLjOVfk698H3GgrPUfKwVPy6X2h/j9x4P24LCC80lR33y0SeaT0M4Ycl
lnRLHojNDN3JT6wrdwBLurvsqM4bRBLzVXnjYzHPX0JaRXh48IP6/rzufHnWFnbquFBfHTMePUs5
RzHf6ZpWOO+TSXyrvYoq0oR6Gxt/55HPO/fRFyf2l20ULh/gE2jVZQ3UZm0OABLWi3VZ6IRNES9u
4Mac9qblGNep2JaWylcZMhBgxOax8tWfZhP9j+EW/ssQ3v/CfN191tB/Ha/btT9//nNk1R1LcP/9
P7/eZxM5TC3yFBW5dBT6PryC/wzXhf9wlSNcQdFgq0DZBPL/X7jO/ofylScCG38vg448hlL9X3iC
6/1DhT5hPVe5PrPffPn/E65z7qH/f9ITeKcCvpRiQBYRO2EreZ9p9IeZRZ47MllHo+vfTdR5gul2
8d322ZuCdUTP4qGECryJI+yRtinSXTB6eHNM+UoMAONCRJpjniGgaDe+wauc161l4lXO+JV9DPpa
1B+KgvX6h4v7bzgM9n2Q0l+/NBdTetiwQD6oO+ngD1+6zEXX2sw+4YDh1pu+mMCTg23Ud3eM/klT
hFElGuiVG0yPOginh2qW1R4K9v6/+SL/7uqRjYR3TjzShb375y/iCthUpR9B/cwWImnazCtCaIST
GHux8j2PQzHOrQlMrwXHeVOWZIn8cPn191/jL/HI3/eQGCYJII+unnL+cg+jOJo6DYZhlddgZ9um
3kyRdWnhOK28glLz7/80W/Hw/enyI4KHuEZCmxJTOsL/y+UfgTVHGSZC6gN3ICyyiceIlPXY3loA
GRvbQeUpFy1fU3wW7FXmmyPS6EyYvjgZmwdAimMxTR8xphFGWp3YIy5k/+lS5Uw/kARS8avQ9M8m
VOcGu0MVMT2ls+2DbfnOnnZYBAbI0MVMnkfot4c26/vTXIfvgvzFsUSQ2GdpRp85TZMXcc9iOYU8
JbW9NVZ31TmTlLDhbIc4SzgQB+pcgtOuxuJUtSS5Xmi5s4fTzQpKN9h0gELPfh6+M3mKzrRdPPp4
I2hphKuShRmKwZ2fgSVwzSmLiisafw1NNR+d7jnl2Xtspn43wdW7RGkKBPZOX5/nEvoUs0pA/770
qVXyvRZ8IzEZVWAChMmmS0oSFiIFaYbcIdLjz3vLGnL2jGLa5zkc1Knt6F/Tvi08w/CQJgPhIdxr
P83T1reTyyQgeHkPgzXHp66NVoQokD79Um9J7ao1JqvXbKxecw8l0ot3ZDW+LK2Dx5zmWnSPk+Zd
/gWho6XJL/U61PRtjAYNGerB2ZTAgbbsL9g/hiY7YGH0Lp4yp96FUE4kE2ZQl5Y3jr+PuFSTXQ+e
+hjWw34ODN0wq1wOrurfZqaPnMKWwq2yEIZNL46tf+ehj35xlWFz91sHzrH7sGszvNcDVtbYMVu3
Ds1Lr6ij4woQf8wQBGBv7Ws1+eLKwAvnVFnOSbXMntCuPVHL0MyxB4Yw0fHQe+guMd5rDek4oXQZ
yzrYWVp/KsgW8OfjeiKeQ5dFWQ+KvO9+QjAeo8Beo+K1T4x+ap+8yfrk2cO7sYPmKCivV7ZVhA9C
jfXGMmzVf//SOaSp/+WdC0LoWXYINsf7vST+YcnDNOgUSc2ZxUvsjZenh8FB5/MQ3Mw4Iv4zNsYN
NJM41BfIchiliiq6jrmDdqEhSRTT65SANx/D5DF6JWJGlBRInuajagVU6iTHWkrvvhtYNXGMUwZS
ny012HdOpUOw/fu/j/1nGI1yHIfZsFK5EvxPwAom/rxyCmG8GGoaiOiGCUNeXIYX6xkbJp6M5o5Z
6XCU0RM9WBOH+GA8T2qpdrTkok0FwfDvv4z3r1/GsW2h7DsW5x5qvy94f7i4MFXyxJ4brppPBkgp
j3lQ+AwPZtD1zRSEBbzM9s7O/SP2AkNQWNib3vIR6XRFfHxVT85WoqwDT23jCy6feEMkrdxOwTlO
B/t7TW+BUUBJ+KiJ+FmzA17bU5tqrKozOH93m7TeabIGcxkbWb9AqSDEUaR0bjAZvXGSXxiBJ37B
4SJT4E7RBxZyb2OVsYQtEUUfZd19LpaqfaReTv6bZ892//Xh43YphigCl3ZC9683i+d5DpaYbiUD
erptKpxDpPLujBuLQytYI8ZVeHqr6kq8tQHc3znIfoapz7y7amJf6G3Ot766RU1jcD12DzjhE8ai
lfnNI3nAaTBwXhOjPizblNe2t+ZnEHjF1o2WF80Jkikj/r7umfZFfqR8biL+xMDvg12OJe8F7shg
Nr35Wbu+vFnTpJ44ck40qnDj3n+WRf1XH9/6pe2ZqWMIm9ON56pKcqT0TNwbhOXx7A/2QDnfi43Q
CCETRrVizYHmJZ9mQv2p2ThTBL06aIOvblw/lZ7LOEvMHCkmg8XBPjRPxa2lYtmLeSrvbhdzTpjF
eEiFhozRBt6ewY81r5rxHhaBJUpMviRKa9VIUjYfQZcgfyrB+cv7VdFFEYGlcH07DsV71tG6nKYS
cZVmE+TL4CnKIoLrU1h/s619PA/9Y51X0aOucSQuITl5SOcXIu3thSTbyYoK+xC2XnNxWBzxcGBj
Q+lX+4azP5bzh6pmKkzhRMMWAJT7RpASVEwCRrYrHOcNv9iTVXrEqxYaPa5gYoDF6twMPg95Y7++
WGlF+7Cw/GegxvJZ9Tjfw8C+z73B41p26bPVJy2xK8btjAHNrWoy7ZMMXHPNaYphfOKY7NTtxfGC
AD2DNZyky1ucnIRyupNy++7k3H+UTNge/n4FCP5aUTqOZwMQU9IOHSbB3hFnf1oB5NSZxiJ0mPr+
a9zE+64pi3OchfW+0g1Asdh7hNWPzFdjLrKE5k6FXXhZQufnJEjQYBoet33qn9N2qU+MbWOzLPAR
COmjFYxDRlDT0y9LhCXKDYbnajDiyafwfiqS7tFJ5+ITQ7bLvZiAN0/RckySPt9iYCB/P8Joaf1E
kgadDfArPoos2wZt0d0Uaey5q/uTH4zBOSeouB8LcJkUFyxoyw/X0AQck7x8HmO/Y5hFr5HJP3eD
g4zaY/qfqUG2E6LNl46oIJ6G+t2kAsGxLlZe6gSHhtP9yW4duNlp8K5SNhfyFR3hRbu4ZNKjn4Yq
+sTrAinB5P46NxNppnnKD1pH3qYxw/BlDJyNEIX7HrmleyD02v6fX/eHDg+VLd90Ietj3BPc//s7
a/+1OObO4ojjeBO6nrK98C8leoarSznc9genc7dTUg0fcpAXRA6WIcANmyieyudCQ3/olHaIT2BT
qqbIO6j2LiZx1IbmTAaMnkUdOs7L3389zn/3R+uPhxm+GyAloZQv5L9ZXN25DeOIgDkmwWTTj15w
BpCeQ/QR6PvlQs3GpIXVBMsbnhbCaufpjz4tYVn2y1uDdqrLyj3+/mjj2T2W7JQkDwyOziU6zaaJ
TikWPOa9Pftd1WzmMorfiBTQDg+r4rzkmkAE4baASppUPXVxeJ/w6WRy3hVMyoirmxmKGtGBZk3B
dIR3UBneSlfVLjVuewaSmu3qMPG3XkknzmlL961JDwwUbE+RU8FN6yc2N6doCUR13uH3z35/0O0r
tv5AARexmq4qTb4grXMBQJcSHesdxs4wU0CNEnyczVycU18W5yEiETk4xExK8LPamYcjyoKz9klc
dEwQ+bCy5ktvZrnSU10fB1uN+OQIts047ehPIWTA+go/yjn4nqgEL7cEupAz+iMmkwe3za5XuTO7
H3LpS8pKpBXjdE+tj0UgnBo84ZPI30r1zRr9vSq7Ta/q5blJedYzdLgDFHY0CstJj0lT/fBt3NHQ
lG3wAFG5zmNESpDQy/PQFfbOBtWyBUgD1QWw51rc/YgmwEef9v7N1N4uka44jXFsn37/SFQfIh7a
U13D3KigEew8x7W4GkOAi7lnXqHL3MEeX+mKaS3VXWWIXyI5XCoOT/epHiwA6YGU7ngIA2iuAkvU
yiK8DWqN3HymepudpPg1YtC365lhaGHkHK2KJt7cg9kmXrJsp3xBKsvS5oK7mNjapNQFjEt8ssv+
5DVivrF55rQF069dZTFj2AnHj6z2vlvR8ISx6j0Oi2ozFG17iBh0RUw4YCRRmzun3z+qPULiSyH6
D8YWYD+5cQsm6AIBt6HvPmKkpLOhYHko8sZBNcL+UM3hzVQJEbK+pCcarpm9V586q3XBBYVzf3EL
Zu9YZftzCVR/mXAYHruyxgyHNxL2hv4OBidbGvcH05q/6JNLTxBSMQbHKZy9a9WgfSRWQfKrpn/L
biyC+ZEqh9PdCjVho+nYvFD/lzeqCAyL5sntTPVNRbgIRbe0j7Td4nOsugVTOf/CkY+eqrYzmBSi
dXa4Jj6cIejX3kYXut+3h6CcQprxZXuzKh1uwW/BMB8zexXZSXLMidetifoB/PJztdctikhjRfaL
HTGTyDSLu7HdMWLyAIadqaiKrWVNERcgDzJGXcI5yrWfbseWyWGeP/lMDjb6ZnG46824/AQvv2rE
FL1GI2NhFgcUmxwQMwnADbwCwXTr3SvtJLLL95/kI8w+tyRhHfu2uo5J5h+mOD0vWVk+ThTJ12zG
xOsgRq86z9NkwwuxF2NtToKBEsehxxMoKrkvaqxDcTSPx7FFiV96Yx8shzkOJCOqPZMLR0pnnV9n
J4RHGPFkejjMqFn6p1K72T7G5MCSPexF3ShGkjLKDE9Zs0XSTenK2vkvs+eEE2xmn+m9NXgJRiKq
C6ciVA2YMIi9uxpl9vOWv24G98h5G/vCPc3/+ZFPdJP6fKBlLfJbQvPn2U3LnnnG5Tt6Y/GVMUKA
3HJGdKgO6C/AvubUBbxyYUCK3verF9x+FZ2DBxZaYNNmg+8qpL/Qw0BklJMgVEvhbMy2J7NySJR/
WzIbmyo2pUsusbijoC0X6RBkUpLCEq6Qf6rpbj84sHKEGuCgN0DT3WQfZOrX73tQ+3QnQu7xum4L
/YS9dg9XP5tV8EnUFumDlkQoKOZfQZWZU6c1o+mc95G+JbYbPvqcEVRZjlwuJh3uk5IOdDPHv2ke
3jXPih8ml+oaBFl64D0FPcNdOHj1MHHKVvMz00xWpVvO71MIgoL5S81h6uvuU8iWnJjgOW2p6Gdc
GB9BWb0QnWFd8NwPIo2IstALDxlOLz0yMsGZxHvZqKskdnzrfJVQcc+PPVm3VwBMV10bEged3bzF
4XKEhAPiphPOdlFtdbXvH36G0trWHyIanY/fM6xCe2NZ9nIqciZLAItgssHoffeqvvyK9ndT7Mg3
7Gkc+VMX95DEx92HJJXztNlYQyU3iCHT2Q3vKiakDvYCPPC2XHVONO8UbmQ81eNrJSexyWq7P6hE
0kvqGN9S2e2Lp+1LSoThSbrooBh05BZaUH1i26hPc94hEoV9weim+GB8P3w0zHHMUD9AeC3LuVgY
3DFyjN+1df6z7OJz7lULrlSan1He9Kdhyj4cq8HoKWegTtqY5NDP/SeZLN/dZHQ/JUW2tsMBkGUL
nbFs/Pgp0jX8rBiMecq1A/qVRvuhhfnsOlrvCRXZl94McuuSq2GGa3oKCjABjMWImbmp8kuSBUeq
rumgsLrxjEdwYILka+Sb/ugEsnwu0/4m2lRdCQ4Um3E20cbOx37b+w3bEkJd4tdfAEw/zW3fwwo3
1lH1FqnBagYgbQ2EZKeZ1QH4TgVs6imX1iHvmBCM46bBsNbTtW6aF3PfpqVvndL5Iyb7+jVz+zcn
AeXYMvx0JXlfcl915ChaCASk7uhWmm2X9ME2RCE702fEHNYpcfWigO4WzqLRzOZx8Rg66DMFuMRd
tW2avDz2BeYAZvdgg4SY9dhXKjxabm1zJ5zd0Hrtu1t/BWTuvnQjwpRVhfJJJCHpIDVsBrR9Rklk
0xlLb3CN/RBoN+/lt3YkEqU7lsppmegnlDRtyjR+Y5r0Y69G8Ev5hJPSJOAhZ+j2uVwsmouNx0Qy
BtIkhiWFMwjWe78yaxv7MjTO5Ijrh4aEh2GAzMjDLLvpKGIQk7Iz2yHrmrNuUv04tp5167wnnkHn
E80aTB9MbpFRaD2GYJ9uXv2s3PJYl6HYSYfBLuOAWR5eh4M7Z1XhqvjC4fCANXdcOyaSW5BH9Z2L
/CN3l/jkdnOxJyeLwL6Y9FalZBY91oFLbOv5RQUTPBPJmaGqAUrFfnoSrR+t2qTKt3RI8GEHDDHy
DHdIOEG6n8t4vhTlj8mQ0OgLJvl4A+4vQdIH+G9PmqVVyXFcqvnWW9ikUo84Jz4/w0mAc6ofFzkz
t+X8IT83i6o/AlouV8Y4bhiPckRcHOON1bnjrpsFYJVQ/pQ1RLq8Cnkc2mcdDvbpnx+M7Iz2PQtU
GsSs7zadtFoMbzqWjJ73mKKAVzbcR3b5I7PniNKpZBxY0AByXbo7+H+8uv34GQRQdmw8jNwo58Vu
Uq77+PsjsIKjl+TwmNLMuTXzFwRa5xqXaXjDavp9Jqe1VVMGqlba+z72vSN5DoYvMdLbsvG6FrzG
OPNVcGBc6zcIot3e76xfkZeZx6jIfjDVBCcapu9jVbUtaEkH1Z1BIjDy6uJVtG0Dvk6M56aW3kM+
D3JXNEFxJjvvXSw7nknQEG/ofcs8VOhFl97CVeYwJyP0uy2gDczyS5k+4XVbp+3PwEbP5DtFBZud
1o90+KudGCUgQpJIp3QUhP3H8ktMogYX/fS7v9GsacNE6MeB3isvqxlHlT0yAZXv42TDRTFA8nlk
Ktjvi4mRRB59ZT3afaBv7GdYtydmaoV+8T1uhocUYulmhubD123bxwHr8ilu5cWQYzGkdz4Fs91v
5p4IWTb27h3fwEBEiwHlW7XQ2kiQHx7nKnVogAvmw/xYFgOrIOxIIg9eQfa0qI6iXuLPw6mFBnyN
G0y0y1yN9KG4DOqXY5rwRq6+ws/AiFZfBfOZeDOkaFPt5X+QdF7LjRtBFP0iVCGHV+ZMioqrF5Qi
csZgBvh6H8hVNi2ud1cUCcz0dN97rtW794re1s4cvnt7ci5GNwtdGSCnJkRETr/sJV7sfqQgpYJu
GTIk+pdUGOCtGsxBlyOkqiK3vf09zMOX0Cj6E9a34Og61gl2YnetbRvWyF7zq3DDKe1RNPX04kz7
MceULRtKmcaJzIOhWeQxzV91MKDxQntqPY3FVqR5c6tjt/7/IW7SY9oTu9sMxGzjehTr1sBTNg0k
V6KYrpWbxYuuFntLuR+I9LK3QL5MUWmhjHGqGRGNHziP6rWyrRCpKVH1TcA3FC6tdYQe5bdlX62k
iZ7bZhhXZtmIhyQtUbJ1zUzyQW/jGXQa0t53Vw2aaM4mJUCbRi82qjMes7kHM+n2vxjA8aoneHXj
9XF8Dkr0zya7Q5NCWW6atF8LexpeKMTfNZvDILFupftajESO9Apr6t9T6QA195zQufRD4x8xhj1F
XsuOQIbRUjQm5kS3lacqzz+CqsZbWrTPc1YkE0vUgWPdtxsSf7gNzKzsDkkR3VNTdtfAc/PreFVD
5h8T0EDHMS5+AKn7205rvoBi/3ZxyDkly+LjEHholSn8V9iXlkpV8lzRWQB3qVMf2pV94K42KWR0
6xrYQK5gWdtrzm/BKkti6y7phaymunSeDPJ9dJetxsWNLHTo4BA8YRplbAF/JZTfx9+4OMEgEpe4
ika7RGRfBI8NrSs51e0LIYvqxgd79XD6vWDqGM74IlBYzv+T4Q7aDwuHnaO/2mPzmAOCei3SiGDu
1D+kIcquLguKtRyJXoTzM1yI1qHr3cVfQ5fpRPxEHJJT5FDMS06k4BpXJmjxIR1QVKUiGd8sg0PQ
lMg549Ij2Cadxi1RFQe+JSlk6TQ8taXL8t8G1tYOCSHM46mDmyQAe9OaPiZYr9ZJoWdvPeqfwI7v
fUq7m+Y3wBdPed8NWth1VjkjLrX0yYZleh4mXHJd6RMyVTjeDQqEf3Oqkmjumt+vjQPmuLJtrjbG
88EfvCVS43DvcV2dteY3TcNjDGZ24wW98xAivwFblnJAI8/z8PeAKHnYeX68l4C2H6amJF2DP8NQ
/8An/BYzTdwhJ6pxE+opljh0dyRioZYfh4ZRPEiswcmrq6Rd+DfEos1SI8hLsxNxgqz2Gn2LXEMb
SrDfHrt6AvMuHh6jWAyPbaHgS4o9gS3pi4nNZNnOJnXDMeF2CK94ajQXSmvbvdZpKE4NTGB4getB
ts5PSgpTJpIfuskkEka5C2EuHjcliTzoL8l90ftjUxXGbsyKB1WHP17oa9fBdor7iNsgKZAsQ99Y
BAIZgUtwOEt+DT+M6/WhJ0doRTQKy96gWwvYqBLEKw++hXgtAs64dyOIDSa2+bcyAhpp+/Amp/iq
AIJsu2aq16DiQFYJrz1IbVIbvzGTBz037pJYndeCkPsNomRMIjoy8srVIYNhKKUMat1rFyPp5mgY
71JtfDYmqDQDY8FoVaBXOsbCsY+BM8QYFiIi4qcgIITeT0g7p8YGX/+omeHZGsv65MwPCkEppWBu
oy32xjefG48Gx1TeVMmBomrM8T1J02+nLin7QD0EViJObay1Z+z8J0OfwkMDlenQ6NWvDgljaxGb
LNtqY4u+OfcO5HQyX5Z1N1NVQsc5ugMA0ToZv0Ep1duw0uVDqAGxqvDqmGkrLkhDxMX1NHGhMUEW
u7TzM9hcDq8Qm57GoLprgw3RRdo3oMDiiSAxVKAadHvJ+XAm5E69lZzY1dMTVFrOIKXgilaXpBv0
YxGzI1OPvUtt8E5Ymoo1hrJ/vAPGI7prBPfyDGArARUn42uMlekqomTZlHpxboJiJ5iks5i0x5YG
8282N+RjH9iGZpKI9k2n89PTlLs1iLjEhWoW8IPnB3r2vFcBxy0aY7KkGGOc1W5Tr8k2qYGtTXfQ
7mWsAAcCesa3Gjs45NjwKR4vQ6SqS9rmA57Ij042xVc44uUiaSi56cZD1ufOIzqgmZfj7hsfA1U4
RFvYpuKlRRezMAXTFvSZ3rWLAu/am5hKfI7H8wXdcvu/9aQJbEj04pjk5JfWlcwTm+xDN9LuoYkg
lRZAurgf3ntROc84XzZxYzhHjETLmDd27cxNTBQiT3UuvRuKZQ+SBO+JRxf4iOwBF13q9+tMyQkg
CzH2eZo7+xr5bBVEPh1JbPqEwt7+npEt+QUxE9MJmqb16Ez+a8xvXbiaaqkvyc6LCY5eaJ1mnAPN
U6/8VRkUSF+fkFU2YbeJE7pPdkvbIDMFiswoMuDu9s6jKs3y2JZYBYQQs7KI2M9Y06Z96Mr01IUl
l46hSIAiYmxsiy930LSlUdrO2S7yt9hkKhNgF+f02ZClOrY0VJoSB7dZDMO5qsfqkIhxBwUY+Hw8
Qb3qxnYtmeguChwV6xw26X5+9+qgdGmV8Bb2o/+haSp70mTZv4ae/dDj9ju6fzfK/JD0I1tBJN0D
NcwyU1X1Y/r4oay2Kp5NX+WE8sZfARPJXWlO1U5J/6sw0PjLWPhvBNe5C1/TsoPX4YnwMaw5II0v
GHDaBWhzgiExbpBiaqOKaTqdVl8c4efOFf6pOYiVcXL0Hgo5Xjr0OOj1lX3U+YZ+KuXFYcSxDrHl
xCE8PYKYo0MRIAf0bbnJvZF6MeFsPLx6aI6PDJP6499XqSrT4+x5ZzXnArIAABZDdgM0qz3IOszO
zRhfNMujwlWtRoXoGisO+M1ZJWV7or2xKUrDeiHF+wkIr353VeKeGUIDtsVjvHZptW4LkwrWxIK9
MozYfbIYuzBanW66MzpPXg5vr0RJXiFBe+QDfDEGW38BLYj1PwPfUznfZZvZVNixdZlysHZZECJC
8asXSzGQ6aNczBss4DVyWI/VoJPJ6hNZl2lPDiokXKIdBPC0ZPXySjoWplVsTM6KXBEeQg8lrpnp
a084DUf4oa0uKfaLwt+0rsUlJp3uVZ/e+oADcj/kUAr78AGmU39LWmxLXqY9BFH0idsmPrjxGF5L
Yb8UtqTaT+mHLeoRqUCXBmeMVhFlAuw4K/DCbT/G8VOQMtmN+HGwecj9OJHUgpnjVTPFC3xX/RTT
nnlKsmwdKdLOoBwQZ+aVASEKif6UA3NhS4SR+/fUgHi1atsi2yZe+RCbiX52NPABbUQ4B8vnMpn7
sn8PWLR3AHHcNR9MupgxRjPugqiKnKth50/2SMHa4qrw2q1d5dFzFNL5ESCE/Kxptg4IUU4qc885
6PAfwfUlj6UabrLoyhMDOApkHVCHkcpqE/qwclJnvEsz3qGascGHFtm/aRiYwY0A2AY7wzQ1yG2c
5skyb2z/FkH42Q+KhhTWpujM68BtXJDXM2FklqBB4KXowY7cpXPPYGcdDXVz7KlRSJdZgT4l3s2m
/JAZjRcGsOOtoye6MI3xKYsy85HqBj8+SE9pt6e8BRTlAVAl/0xL703u98jQo4Mlp73rpdqlSDCW
KMd8K2ZLbSZHmkXy/e8JMvTXCdE22CaDQD8eNJvcsrrRycArinPlJ/k/O7Zfwqy8iTw81lolHgxF
E1SN6zr1/WcQ9d1ilLHF5YZTdeHa5rBLAzCebBlMcDUtOORjl+xCapiqdIuXSFrgKGsxx3R44xnT
zFsZ6ldU7sl3FE/XUXXv5LVaqyp1fiuaEidOShARpih8QXjtjxqXjaZEsldk62KGTtqtY9juHbkT
bj/LVAdXIWXqcSvvG9vD1AlM45GzkLvqhhGRd/UMuD6/65PePk4tZphSTM0m6/zmUc9wg2V45Bi7
lRv4gsOJPO7umpgcZaL5IeHXZwL+NpylCJ0Lhl2isl84s0TBr2iqut4dpmN3HaOhYn7N768q6EQC
MwHmzzra9X3oHBR+9mNsQaSoikBf9LzxFDJIFjwyBrdp1R3iiUa0Sdg4R4rqdZoyEAoWF4pIEuPU
97Z+amcTcFk36CP6RU89QRncHsApAcos8vxiNe9DOhUnV3jvDc61R2cuGNoZlxYIMzs4MgtWRU0P
EVq1e/h7cCB+r0Dktau/PzGEXIyQdKXCnqLY+jFyRSeM4cGKjeetMcZm26ucIx7AroOI5mo7e6Wn
mF+8HMEPR0U4XmNcXUTlmWfN+7+NjUtyp7m5dQ5JBngwdewDskndPUY1qCyFM4IAId2WMqN+SDJr
z1ho+tTKjHOQZ7vX0nKSUzRN0OkY1BPt2itac7Z+R05X0VYJrI0nfujaj4dU1gMxDPW4dUrgBIL0
ehIqzobmpcdYG29WZ0xrIfTZouWLf0I/h4TSUuGQD560AZadkvIoRcJzY+o/nZpCP1txEm3/QhNn
s/Mt9ovd3wR6UEl6MDw65o33aBVI89tiZDrNuRiIMVgDw0QgalcVK2Bv4AwdKYPaxMaLaj4VmuF9
wO47hp3PdV2LFdVZ868QiKhK7sqWC+PQEwyS7yhqe8hYpEi6pIutdRz5S4DLEX3+ljpXUyeXBuQG
4H9xqAewXX0HqUIZdb8V5TQtO3rp1z7jnKdltDY6YdxQgSYbTcc1OmTOs/c3SA7I1tCJCz7wHv0A
wt1ZyrCvEbFcwiG4JO3kjhiIEbBWwbIJsA6qeDmwiVfVxQ2Hs57CoIa39fi3dficvZdxhIOOs9TB
Kk3afQ0Acg399Y5QY5BotGAvI1RlI+rF/u9Z2JqvKUv9KZI2nbgmyt7+/2p0nwzVmrfAR6s49thn
p8gL73grtkMcpCz2dfwtMIUbfq8OTGXKFROb8saaLZZEVH5qpDhuxTyjisuTNLwCqRqflUhgb3u+
OAnm5i+GgXUVbpu+0DxGj00xQyY95IV2z6QvSLknoPuvcakYa0kHn1ZU/dmKUQJKtKtbYxz+2puW
51SnuLeZeFfOSxhYLxmW4l1nogEiuXI3lSdPBu5lUDiOS+rjKzgb95g7ycFLuRNFX+rHPE+cZQvd
/iV3Gn0xpUn4z5SEm3D8oRqeui3qCB1WRAGm1Z2mawmecpEOxp1oGfOWN234nNZ3aiJnXdcxQgwr
TS6U9P22k7jW/55WEcKmntDPrTFOxiPL068qEekRskkcgU/eki/S4V/Ip4UJcPpsJnciFCwrL1bX
2Es7hL43mYa2F0AudqlwylvI7rBKsJdeuqi/tmIYLjJtmKC5/c3zRrU1+6QmqM6M1q0yw5WMQuv0
9+CYpX1K9KjdlmMD9U+EpF5ZHFw5MW1h9qSvhFMjDk5oBP49bVRGzhxtIRydfZIVX75uvMpAl8ss
AoPnz+V4AqD0XdYlhVab7YfUL25eqP4xfA8PBSEqZx+ZAri/8aHP7PHBphFbuxTuREhfFGSvA1bD
YpsjWSKDt4VW7U3ZKZgfYFvrcD20Hq3HFJ77+uymjHkloaj4/Hn291C3VL5zFGvXe80toD0DHC5Z
VvEgL2FOWrrhya0/WmJjjk6z7hvDvI+kKC9Dj7NiVeIjm0rdeMeU/dzg/r0aZvjlloU6p+g9VkYF
lCwX9ZOdeadQ75vr3zNR4x8kdgL8vO2PBwhVC683BSNxG9cwdO5yY0+je/h7yKP+rY1kDJY1QfBG
Ci/2e/x9vdN1aHAK2I+iV2pbuWZy//N6hv10lAQaeRJrXDnQr6WHfh2gdkAiLMMN6RLxAc6+Q0dI
lySdgM7q6vGxDCb/cWI4il+KkxMyBv+RyZ61S3oluK7qXRr71smYzOHRmlAX2KX7M/WDsRsSDThN
lrNyZQYpNG2fv4DZmzPsG/HJlGlfYWIaS5UzTaQGy8YyPv999fdQEWp45qTyPOCJ2JTOsNHxb/P3
RWy3+t3XInoeZVRt+zSOfgiGfATs4d59A+RUGM7TuxS/colwBKIxKTbzs79fz0OPpJUMPkWCvuke
c8bcaS0essEpz5EJlVdqpX5XI3RsTTj1E3hWSRSfLbZYPAPaip68h7wrSWESJBhLeR+4/dwpO5OV
oO2ZhLHDDMyxhvrH84oVGexqRVHnn+jPIdLTI/shc6dwNxE1up16ht9CXuKol9vBaoCT1UV0rRKk
fbAXBzTv/kli1z2brpscuh4u5jiN2qlEd7mpXVjhUVhjPS4YWmwYin2H5F3gyPPjXW7kzZGWPjOV
XqtozaVqI7we+EM9iRPh1YI6AdenpZBPhq29KcCS7N3Kx1wGj46coAK21mRV0Pwi/MV05pyN34XN
JTfCJ3QI9dWCSoOAjS6KjNVb2xMJ8XdlMZ/fFzEveIy5zUrXIing70uOa7jldC8oiau0uLzr5M3l
Yt2NpGadcd+BiKj4jP/+FprlYus8NsfKxsLaGzSTYGooa/f3fAqYiEubSbvUNdY9ux5fst5+IirP
OUTDOKce9dnZMWmvdgNiaHBOpxnpBeLQgaSC1R0DyNIzZprCQYLcbBj+Z5CnIETBGXKGe8COiBh4
qfVADjxaCNkeW+09U8U1wnDhR0xmgctBhQTMXAF/Nbb6lK2zybtkuBmqkRiY9rVTNBJOjOVhuGif
BeqKtNA52g3OyejeMgYy4wiSCpsmEo4hsA7uQOQCWhW4ktWyhr1ReMMb2hxSONZDHl+NATHW+G7T
4C1JPITzAs7hSHCTdN+SjsM+Im7fMNZZdqhFcOkngXWRxA63/+FHXCW2ffFxNU57uFKV8W715o0R
IAtOvDboX47AkYPqn11mGJzomQBUCoHTe/JQJPIgAFtk6jM8T+2OxOWNYbDa5B3HdPRZNIXb8MVB
TcskcuSdiI11Ez2SBkWNNnH8aAhNRVrFyVsuB/r/w+Q9ds0n6QGQzELaAv6iDGA/DV9OOx4IwjKK
rW+w/BbRJp3Q8Cl9oQfxSjODm/8tHciWE12y5yl51o1/uBd2XX4wgn2oh0sd4zwyuWUiHzize2Ii
iOKr/ChGG3n/WRSAHQgnKcaD379nVn8KQAB1fPxs0+s27b709qSjBXDv8GpWnt2vEnAGQf04QRGL
Nc6qiFQtxtW9U58jjTwYjZBzqVGxQsWnalCuOHiGuwBkslRoxCZ9XMY9k+2cFrBA9abX1XpsvN1k
NBs2jmXC8t+T0eskJo5x0BDtJgce14evoLCYBKHe7DjEH+OUdY8fHb7McoqTPaC3LapH+O6Qqsju
xOGTrlOH1myNibWk80EeVZaGeya5vtGdJ/rMBM5BrkhxNqcxnU8XrZ3K9yiYtMB9Z1J9snBMWAPg
CfpiH/rgr5uJ8C8/XAUa7bkUIzjnFKhdzqlMrJ8oLIiXxZykNiV3qWbtwGOMzAn8Z1NV0AKyWwFX
zU8TfH7cYeSlZtlPxs2CFOpC521jJibHMtC/jimX1l6Mn2OCdDGIrlMZnY2m+5AkWUE8fh51Ji3R
OZr6bY5DpWXFJ/uzyKF5NZwro6HbZwLFeRJhzrWRC6f/XPY0Nf2gEnvS/fiYA7FqYY6i7/nAys/k
Uj3lQWRe+DTWk/kZywVjFH4gjwwKKS5odWbEws3vwVwkHZZxAtG4ZwXAVPYHmGBs7KVW7YEPrKsR
kSqyAElkVQPGCymLxBKVP/hDeIg93FnALziB09LFJDTGh7oyVkGYQKXmgNaTKRFWj8qtCYGrFgV6
HUIFFxkNuiyCIg9JE22bi7ucvI9Dp2BpzsjfoAoOqAsLxYqFSPyAO2KrM4Cg4zm9gE+AK66OAAQm
cniaX6igDi/Bei9rjc9DnSFln8B0Hro42Hk6rWlnerBRk3uu5KpniSyDaMskc1cX8R4wNKORHVO9
Az6TDZwiBFjjC0NjzIE9tLIaZJ924B/N/ajzpyGQW7AVNxgpJXS1sFiqKFx2UbvQnBijdojsyrmp
wkNCR2JSKVipnTMaQ8iPhnikXxFp+RrmCiYORb+phwLveIfcKp7qCckHuSQAgJfohRe5hksUiO4i
4m+lHnudcxrEhJi8o9gwtcU0cXHlNiMYGpwd/slJzx/D3HgbomibMMoCgc4YhYCA0fvOdQ0y9z/l
fAB8/pRTvg+gmXkmsC+0A78RLOChkCuhaUduwSsjTsjFPzSLUKUZ2wCgZJi8jpNmL4J42Ii2+sqs
92wAijnYjIPqa5L4GoVWcESBurHN6J3uBhl/LiuT0w9wpbvNkDbVqhdginz6dbCYQbv4SbkhyndD
MtjKIyimLtvPgCYtgOv2BKNh64lyCVuSLi/Dlw4Nzl+2tdmtoWScrQp1juavSdrZlU65lp25sszi
U7ICof3edlG8HCz8tba2ienisBZnRvMGC2XLrQL0Oj1pXjuHUqy0erpFVXMi+e65LTGdI7Xj9j8l
hnOzYn0FAGejKWM1lYqelgfpRf/JbW+bpY/RQO0cxrRrTNBFMGDD4JgN405Y5kuWtVvXQxCtrqgQ
IS3+Sj0gUJDxaedvletsjaGATcxeICqmSpkCheEAOOEmaox6P1Xlb8srRu4P9yl6BNP2C72TMAFA
ULZIP3Erk7kEj5Kt3zxYUXCHW7tFoVwwr12FFtb90VtMBH62tABN2wUpQNpk1zON1v4JD6KIy3hA
OBTCabTw2+Ew/kRFQQfms3lIw/zFTcCZDqxfRrI1rP4QAvtIIdZ4RRYQeIhE2mWd1tBueSSU1cmX
TS7H1JDrEV+KCDxTLFFe50/E3q8cke2ByG5TXTsBC2Es3dJUhY9ctaxPVuYeWHwfPFLIM454kZmt
6Wz9cBY8jIa+qTX/ZdDbD7SCWcXcItzoofabGd2priEHedHGGd2HHjabM6ldbgEYAgI8xvWlgyaF
8lMnA7KBJvvtzMjz8HcEek8+8jYpgnOW9NsERqD0mqsbB4/AHTYVesneoc8fFivNvxu1uQtR9y7y
oUC50GIaNKF5es/6iIm7uhQuTY8CW+6UcvumJxMDiQR5j6P7DvYZaZ9ai4CbJhBEt3Tm+Ehw9j9p
2z7eHvvaJEQRiBlviF83Lcp9XgnOQLWpdiYznq3RHSNRkxGQUNAWTNpWRnSJ6VB22sTLLZYuXLCw
llv4FutwJlID3FQ90tv6s0cPSSdt7eA1wGJlQkGond5cADTYOFLfO8QJcKiDJchsPko92J9gutGU
AIuu6+BQm8+JJRchptOWDMmm8F5j6s+SO6hlR6nFS0n8d0UKNEl8m6iJN4Gjb7quxceQM5Yerm4Z
3RUKGuFVO1B+DwiGEUkTQ0PB5TRy2dISNnXSs7LyvXeg9BB8/9vaIRttsJM1XqnsrAMgqTI6WnF1
6Id77if3zhPHKEP7E7Hh4a1HYhXjhxz65KyL6NG20bWwn4uOXD43J3MypQwx6JJBIoE+aqLZsFP9
V3n1czQ5CVD9etx3yFVWUys/5MCnPDH/Yr7moSsTuCzuYKwOozBpZpXLKKZCCvs63/ZRvRg1Z6Uz
XEBACNDTixlJ472ApeTFZ8+rjsXUXIqw+c6wASxdVV0zIiZqVTk4ua2XCDWCKBuioU3kViNt35Ko
tawDZevrnJclX6Ds+a7s6rFAtb2QTPQipe39WNVrq6k5jpCWGAe8kJGMKpkw9ra9bnZ0/7ozOUro
v2ivKuyj8GhzlbN6Efqom0ejR8RQ6W8iiJ7DtiSXxX8kQ6Y0BoRbXC9KY4HqseOv1IhMq3KupPOK
BZAihSe7PPnIFpdV3SSo4+nTk/ETtdk3WvJo+dLR/po1X9+Gm3lLlRwCKqFVYuDUGTsmj8VI/7e1
kqXuFBB5BQfPGEAYd60z5v3S9TUGeh3WnRzQO0YjpvwG7cxRWyORhrRnSLxKRbt20ZualQXRCFzT
omn51bb99CCCEeyTrUwrnSCwcaCEgL92ggBkZ/9bo26gR0IBBMEsPTCKUyY5TwYxPpYB+HaS7Zub
P3uDhkoKPi15sOVSxjVRdVInd2AABzT6r0EEvZpFaFwY7YlUYDDmltUte6ovJBzEJPohczg4/VY6
qjk9Kl2sG93cBoSTLumruoRxKLbKUJEVkL3Mo2RrIr6KifA/RRd8izj+Leeb1fNrIK/z5khOyuQR
/SRzAj0EMLFNTgzUIeSV6XtJ+2XhlXtSWe0lMX4fOgkQlt5e/wZxCSK7enII9GBqZCTvnQUZDikz
JwhpvIzteIbMhBjQhZU+ujPkSBKHR1qeWTpA57T+s0KbH9rfrjr6wN2yMLr+/QkmxvlCaUc7Kg6V
W3yISN6bERx8Cm1xpFUH1JG1S5ulDgaanaT13zTypDumZyCHWAJ157cW2T+WuZ3IgUHOL0qFzhHH
i0dPdti2lnxTJsiWwjWePMw+/O/RZ2BlPwvlISEDWgyzG2xvrbm7qlJLWHV0C2naLfXM+Cqh1s79
OoBShr1JGNaKvv1upAMyGwE4wQE6gz/r6Bvjg1k+6QoQn540667yv/SQs24e3ExNf809hdkY28VS
o8E29MXBIyeUmisCmstY1EVjIHU4v0ntXccBq/sg7s1AwJQMSDHG48eM9ZwKrJDJDKuu6Zc09Hn7
tNjbVUhpML5qRFgvc2UqJq3x2QmruRLJV6ER0ipB+Vfo5c8wEnGRFuq3cj9r06gX0nFAa1r9t2dv
XHpvNeOPLkufc+BsG4Y67xliZ5QCiHp1S0NEFrMLeNbnSNBZavWXlACfRaCRo5lfPZehJuHG3Glp
vc6I1qwQgCAQCRa5PeGxQJylD9mlssoHhk9w1iz7fWb+q7pzl8R16AtHs0kRJg0ko1AOWQAK+vhL
TVLrWVJ8pNWPntcSbCCNhwpXMCEQVFBlibt+PFSF0xxHBha+pZGUQVzVkoBGEuQMjMjixWN+sJLc
YgPrQFZb+YauCwdxh229tKxFajavdUDxZoXw9zAXbcN8/Cgc55m5Oe6h4Ys6hKTYz5ZZMKceshDw
1X/q+o8ekw6CTsXaENBSLPSGKIU8HmcqvLtobI7qTfUBwfilx7sMu2MglJHKAtknwLyJFCkbtVbx
5LXdOn9IHOx3DSxq+KhkCrZPVRr/GxIAUvbD0LFjusVblkXoQ4YBC7CTUk6VBYSPDkES+GXG0zdP
c+iJdM22mNLXpjcOWkKfnb4ynnHG862nn/qG9F5sPdd6/newsqWpSBIvccaLmImwXn44Luf31Iq7
dQB2MBkJh6ezheQyrm4kl83+qatBQ5eYKvYSO3vAtRzH8iJ9b9X0+XFSCFwRAWiOeld4K2Ugzn3s
H0K92c+xr5pn34Dero0o3yVa+RroTYVkX+4NheMDIEEqP8weL8xQzZ7tczxj/FqXCJje6glc8CE2
6SBMCsy2TiPekyI5lybDkHZ4Z5WU60Jk9zJ00TnaiJRIiAMz8S8OPJMGGSbe3iOeOTAh58X+zm3s
W1aO3OCa/day9vXjl/S1f44Y93J4qEnpVDXujtR9JCDvM0NTpjnPg0kDwjK+SGw/SrLnyD2+42N/
AEJFx7Npmcy2+BuoISz1nBj6U+pPJ5OwUfxUJ0jW+HJ0rhEfWC1rbL/rAmtV6yiKtZSDalnbO+kp
nnG7d2zqimO3hDMi8RCJsdbZjemqEx94x9XymeXOPfNR2GLHJ4u4zfdlbs+EarbtJvmCKI52ahJy
Vav+xa26qx5UCIrc6s2optchPveFeweTdsF3oVlcK15BXgw/UVNaePST6BtWLPbd2MBGJt0tQCAs
S4b2aOQMkAHE0DLt3jj2oCqzSPCUJAMDCd8TDiRQUIWMldqLXhjPSSfe5v9S4b5ojaCnRPfMcR/d
oNoIYbxg11qHTvyprOG9LFNkdVa28TQ0JFJqRPrALKvkKSjyXzL4Lm0BX7sNxUqVHDH+fgZ4q4uy
6h8ixJRwsU1bneXAHhXO7zOHpMeo1fZ2P1x9qZ97C6hjpDh5FJ8tBYOurFtoon3t+3ULAZ6OlIRb
OzMc0cyvrIa9kyZZlcgn2JlfFp8s3nqH3GJ6WBjK2bQe7aS/QqQDZDNf0yQd5By4xKGHZM7OaEPe
5oBj6Tu/eUh6LVxahf7DAAJybbnTkN74UXp3k+aLeoM20vQ73+QdhVeuv1ktBRIkdoySCaer/FMO
0Vn6xteQJtmq6hv0U4JzIkKBBs4jRy4KJ7mGQkPDuuivNddb0pSfQDi/URA8wInZiJ5mljGdqhAg
al4dq/YtmcivwACFziaNnxqbi7Czv+bXqJfmd0BMSRmme4hCXx5IXFfNuWhmq5GeaGCVmciosMTK
iP2lKCICKMHToX9WqNH4tr63ThyYEHxcdqjeOtuFCy4vuG731hCVBPCGlFYQXwfIl9ziWxTdhwnc
YxXNbTm7I6GutDYTfS5bz/jgIb2iirLfOxv2dI1dBngrcE4vODvzJe0FGZW6iUI8OyufuA5a4FHR
k/atYUKwSJxb9A6URf5VWftr4CbDVWu+mYrZGQyxbetZm+4vssC21BJixBvqBRqBpXizvPxXOZge
DPzBy74dVpi8xw1yKrWk1jsOiGeZ0Z1MV53MNJxjKJ0HK6Z3POgSbCNZkLgqQsCebn/N6bEPuGtq
gfZNKyGcNCHvfO3rJyJpwKaoGZZS+6dwAJeT6bTXiGZoKLyYbCPx8fQAPDefQilBZbWkhicm4Uwg
DbTVOHDkUJI4TlsVa3oBieGW66q01VI5RF9MAZMP4kjJPMbnsrQ5Y4OKbzus6F60z/YccIJ1UAdy
Y1X/EXZeu5EjWxb9IgIMMkgGX9P7TKW8XgiVo/eeXz+LusDM7epB1UMLpe5CK5VJBo/Ze+1jZtUg
OoyzX8c3K6g+DZ/ArQQV38r/wEUuFx589Eoj1sLt0T30Jn7NlNyckBJFOck3EgUf8pajKGPKjKQt
LRrJ2PrqhEW3auo5oJ7wZ433GC/uJVXRrW8hN0VWyahLPgGu1rdt2KtNrU8zWoP2ahy659YB8t/n
olw7rJiP5uyCsDR7n+epd2hTHVp32l2Ab1vboORhAoJ1CVrJ2xTM+4g2gZs80SAlOkN/1oHID5tw
CyX/rOttfqzLjzGenQkd9YFb8JO0VNsPdXj0CVmjsvN7RicgPfVvnSs7niT8HTHuwKUY67KhqJOB
86AE1GB9MrJlHIljIQegDXA/2UWhLmfYORh2uExt/2fEgnWhchzXPnM93R0ulssy22TL4fJ3CUT9
9AYatxKhLSVW6jk/hXpjxc+Le4EPoy11SJNLLZXEO2Y13so0XDgy/bBr7wUdLhZef9qGNOjbkRgj
RgkKlRvZ3XkdXE0X/UHb0FkVCs0E27vizuTKWLf1+LPJAIYF7J51pr28rcmyI+t2kYjyZJXawEuL
fqF1O5RZRnpyaS4SPBvkhPLcJUJ0HHoU9IBCFkYR/tKJ5fbL7NkcrQPVNr24LPO1N10izyD3RxsP
xLUi3IrHFx/qymKID11L4ZMFNF1aXdzRlSJrw2VWciGCGOqfK5xQPCE6ypYZsEBdjbfR3sZGvPcN
Gi/Ncnm7aUUzPDkBNJeAVSricEqqLNPXbY7rqMu8nQvvlfH1a49gH++IeLXZH0v4Bq4PTJwYKdLP
YQewHkTlIge6FEmKHJEJLxy4KwsvgDPY+6zwTkyFzgKddjE5/vJmdyEJaWn82XjjwdCDo01qU6qz
zzfrhxxPm2cSHDZbf/jhopunCDPJt53lrnZDRIbFUEmvmo3NE9GMOSrL4ZAwTuiuQVeTDhGntxwF
GmuSw9A7FVowbD1BLFaRsN+w1X9TYfOL8vDdDaNv+AlA8vcQUVhbhKzHupE860z/4fC7LT0/ObQt
Yr9sKjDXM2rTDTxGKapFp4VqY2H6JKl4CRngVqI6XZLZMAvOVl//NRTiO0O1coHx0m/YgFU+C/a0
4pcgYWFlw9aa9P5g+yFuLASZ0/xwyhyfY0k8ox39pudGRF6EubcriOk+gGnVvSdJtRNldvK0aa1r
1ROCsq2kTuwG0uJNEwD39BrF7ausYLLTPeJlpTen3UbHPDxWCfbebIgAwkWHlCEit0H/4fjB1sM1
YEiGSm2P7TYPwDWzpV92xJGABUJyRNvg+ph17cc0CwkOIE3cnvRFXeJOzrlVRF2R89Pjo5qAEynS
epOhv9X1FtDkxF9P9jk83DhLn6WBOFGb38DeRNHO8xdGAQltcfiZTIItMJpOnJbRA/l5D01jvHhy
2imrvE2CQJbWOBWxzgVs1BijcnwQbO/tnv+l0JuX0f5udK27qBrnqS4CBDkJ+xbpalAqzKPHPecB
F/SYqbZ1e+qy8Frk8Nhtfzw3pNHVySPkPnjLdnKv+/ZQNt6RYRHKhReX9BoSOWDyh86L1X8UU3g1
7RxtZvlUZNnJ8LFwF+1G68k9Ez30JsfpPqXZfsD2ofcDp8tDwV2PimmRpsKJbWNzq/WBRTlFLVwP
Z96maaW6UUVwjzcBPt5kFXTldZJgwf1If6nQ0bqWWGFxg1lMPjCLFYrY4TxR+y7IuU8o9HK8JYzI
F0kwIO3nzrYLizps8N4jBbBQPJh9wiN3cjPq1nRcqPdMMosnpMqhP+RuC0fm4Fzc84qtDMFo5ym7
PaZztXePco7pbDiVsDIOJQGhWHV+ibI4N2r8Do4Gn7fzFNWs51jnoI5tzZ0ToLOWYxRiUnE+IWw9
R13HcTh/mpYAmV6V8QvANnYqHAALxQnHkLvHxeMUT7izP9rWb/ZFiBLHg9IHWG5aR94aMqpaY/D0
FjCCdnURnS1K8I1QakuG2dEwmShNDT1Sikq1PCXc/hGIqgUQvGEFjoIZCNl13mUgt6t3YmbPjnir
cjzQBqtJUuzr+koZHC8QlHExh+pg9KzweHLzaLS3hpU+2xG6wD66AZVZIYy4vWaZJuhdC7xxhYt2
wqEP83Eouk33FuuyWhsNkPGoIk7EH6cPFM9PaZbWLPKN76lihQgSlU9d8Mb0JGIlyt52BbCmXgbr
3KsIvpLo2nDtHTMsIah3tT33Hez0knvAn2HuPLowgTEfnoaFbdrfsamuJWMv4WY7F8tRbupIA8bP
UjGkJWNi0c0W2sYsbmY4rcrYRpMQGM+RJNmUN+WNYdUnN+xWG2S5xuvbMbTa56ZT7qXoXls7inbA
unEG2MRAes7R78moIAkphTfEkkVEOYJpxolY1hdjbOLjzoz3yVOvpTzZARtp0SZMPUrtUbUJRruI
8oFoyXG8gZ2G5O2C5uuCBwx78wTZe5qqjTuJX1bR47iw+NTSqdhWWnV0WvVqZFe/5hLqc6ZPlc69
gdLlkHfqnDiKVIPMBGmIziQtOSI0i1QrBJbMP5KzRgT4mBO5DCmJ3rV+cEZs1xaPIWcFSRpemuls
e/VMog0MTYWsoin0TwNBUxgXVBZ+/6skPknNGCVf75+V0Z77vl46HT/FcolbE44eLwz7xKnK2Ksi
0MJWeFwqUb7hPKHuN7qHLgW5niNEIBnudWiTu2uER8RYxymi6gqg+guDWJwKKtfS4ZpBMsqQ0T+P
hUETGTFCSY3ke9eZ2KDxALDatn20mMAAjGZ8dCbbgXF+qYrgoVcprsD6pcTrtcQ0xXWdx4sJMQQ+
3+YDds2HNq5L5M8LvFR2X/EOVByMjUOi7+ig936JRLJybfdEFX7yo3g3NUT6VAl+lgSwlKExKcdf
5B1A5vLE9qgrvv43InkdY/GEK4Ga3c7Pk2/8atlZLIMx/WC2AYipv4yV2VLe47EJ+/LFU+YRVZ6d
4dI1BsG7kIq74wtErww8+vgIHw5mHMNsKs7mFDAQXISSKGF2no41HvGRk9AbYypIhIY8L4Lq478G
OWGbXXrokx6/U/nKQvA6Vto3NG90JaiS3NcOZ3rgundkVp997Xwv0BNNrvzhv4cGzTTpqoe81L/y
PSDmDVu7i98E2lNwjFwHjgFGeKi/hTzgEYyHRzshEhGduLeE10TaqZZHVFLIVvxVFL3GJVdmaLhP
RDRQUjVbq+b5WhisnoRsf3SZeiltk4InNOa4NOJpO/SgMfaMtq6/uazptVaualk+tN3wk4XIWQcQ
A8hnpwkCJRACspwud5Yx3KO4gt8+NwGSyA8CbnLKKB/bKv+NhZpGF4ZLDM1OicAlseKEGOP3jOp/
cEuerSNucG2bBThVlF3zPhC5t7C1YpsMdMwBcyTZqHOd6FvMttECcCG5UaINDxXL7J6Oagcz/9Eu
E5O6PEmRBMGn6kOe1mqMVkZn1ItSZzyIwHDFa79nWY5SsCruZpJfPN9jjQxoh4StfOElxIXnYQ3K
P6uW3jeiEUjKKAAiAyYNKILzcxG7wCl8axa22Jc85lThKi4owjI8pmMVbIgjtNziYyh6LIU61fok
8j3zUfa1Chquy2Y4rStjPcYcqnHj/7Bb9NkebL6Fm97IeKXf9NEW4r1nLW0pTHE1ZXwS33VNAdwo
zdkqTzrZnWuMw8Kgg+G+C5d10nx0HY9YUkC4RyXlbE7OC+sh51vpyHNoW5eq5Nf0NbvcGp3+HeP0
fMp0MdUkBBJguxmBBE3HRBGwGQWikAc9DF8ssI9slQ1+zYTrTUOPvfBMe0kPu0v1/icnP0QN/0EI
F9RQys6CdtGfCEP3NXbaBGWGuGiiiearn7j5ARChAW7Fma3MjkMix/ixMH221+hsCkphr7wOWa1t
bN9JFzNzcKPXdn1uYAcvWqRU5Eq023yOQhmaNl6lAwQzv7z0qfvWhCJYoQmvyQxbCytvYAaqaVUB
j0uwDO5rc5lWETIQETyFrowJk9ZXmcW77mk6KpyY1KlYCZdR+eChPpjqdc4Qzc1gL1BsaRA8HOaJ
TL1Q/VRPCR3/kYfLJrCSRw0C8lbos21narWH2vJg14mQaRNWLVk8mQy0jmFJsPiUEXAZlzUuuMju
d63DtRA6eUXXJ7/FHWGcypQFzWAcrGXAalr3ohOLv1z1DxTwpED61o8qm7J11sH6zwJxNwI57pqa
2wBjClRjwntXQhYo7JKJ/kb5EOWqayYKtsM90wWP4o7V3KFQqXbh4U5wijvCTJt7O2+8yoz1csRS
50A9UKytBrwwKbWDk4ZPnWSAgQzeWgGyESu/8Z1FKjpWqwJUmaHtKa0WAxSehVM32StSxZbRKpSo
LiBwfiC5U+/Gad0H7wNS80MsAP5SbxPmXPhrQgKmI/prphhxQsfhmp+BmZM+LMf3MMlTkmIUUb/6
iLVlzI+2tmpEFWyzpOUS9i1vDaIvgosVJM845NhwmLFPfE7cngYFogJpItHzTQFDCaAHfUSDsYcF
bXWzU2taFMIwtyUW571WQ3wtWRY+q3LadI5x0aYk/cXJtIGrIz+joYKUm5X92cvi72FFKLAR8LcN
I2egbRD+yrrV/M+3yH3mUDgIg8CpzqnQ4ntS3qRfjW9+qd5c870efpVASE//IZrG5Rt+fQ2f75MU
OlpxnsanrgzSPdxXRspkha0LpwmPJJIPSA5CaNheXr4YTvrgB51YVvy/lqIotevXF3T0yT6IoY9h
v10gD7efWR0Va/hY1Zn1N0O60uJSyKdDBq/31E3Suhn4kIFNxW96NH1o9WSfnChBTpiIYYnj1zx9
fZkih8Q5iuzMk49jnSwd6CvozMrptZ7oE/vMyZ40xg12qdpP94ZQu/pezwWj5RG4pamJKCmHXHYG
aj97R1w9fBMPbe/uQeuOF/KJxDqr3yjIEOh3tvGsVY63+/o2No1yC7qX87Cd5F4XPGQME0A7lXrj
bCKrLnejnQjGo9ZZH+Nyn9vFcO68JFpmTVucsrEHzybdPaohdKvYW96b+OjCdHTmtoBddbSwpK5O
uQL/6fA4YGRIFd4LM9tFMHUWVmkSYtuQGRVN2Xtdgq4BSNJeSCB/cKWlnf0ME1w+DPFZEOkCjNEX
7ByUfnZzDzyC6b0FBNu9E8yur4qoK1ZpSI9MlKv/VHjDYznV2eeoI5TvFKYko8qniw6N+sDUtGP/
FagjbgkEr5GkVMTYQdqJc5NRWj4kxfQkbBtqQcvTGg+D4MFVDdHagsy5yQ1kN4MWILUbYIfkBmOI
lmA6Zt/OBlFVfo3cqNu6WgT5TDEid8vUvZK/6V5ZmWBfzVE2uY3jbkGI3XPZ1OjlFIpMwqhXBFGj
M0O+vsY5kLMQH2II/7783mo5wVyGl1z6//2Tn9bunqLjP//eNAnczGyOSCcfkmOSYuk2iUx+7Zlp
xqKJfrhsh7tmiaxAHWOQMGuO9RkuUxHsZSMvAYOb3HPED+u+bGBze1MIfCOQc97ZdrQrhoVgacYo
GPa0PtyNDAZ48iNim3mjPTCdZxHwWBtYk6eB8ao8BKUh22u6TwJz67S5YVop9tz1OmKYp9Jr8pus
CwZOMyfYj54G33H4SSFw45xfpnBzUhuBjUprQGuaF/ydGl0ESNq1Rhd1ThumtO7ArFWaHvvs3jsk
s01qCC9RXPPf8wBYPOGsRN4N48ap6Sl7EDK+Fh0iHjRHy/0sgwFAd2OFTx5TQokEhW1Vn63m2BsT
z7slcs50e/A2LrQl5kUiu0IAXweV3m4GPXHOeIDDpSkmfG5xCtsVBkTJAIg/xrb9M/CTIw7EceeY
af+iBqhUxShHkMdT/2JZ2jtoWBh3YxfuoZRVK0U/8Dzm40yYa17dXmjrElHzVsVe+oqA0o5JdWn1
QS5Nq7IWZQSbJZYuDhPD3RWu+WDNdhcyerKt39F9kOo+LiuWEVgSRhgZvb+O+FfHrgZxGI3wG6NO
G0+OxxZHeOOKnZB/MErW633S7BuzJPFm/nji4XtqDsHNCNNbnXv1xUg04g18W380OTRWWhXnt6A/
+w6SNBBoJb4PeE4jRemOzb0/kfdYZNteM5CKDy8uxqfHrGWNQjhRsBskkxRHi4cVA3xMg713rQcy
7rxMc9HfKdANfVKvW99Cd9Vq6YNR9ccBxTPtSMZO0HPOhD4uhvDZhx93H9EqgVUmcn4kR0uEvD5H
VPtI17XtIAmGnGLaGW/8IGIOTCYpuf9rANVJZvMtpUiFnr2ZhfGoO8hZprreAXjCO9raBO0xpN+b
LspDtGNi9Hp8v+iNXCDSu9Gfnl0851vdHpwjc4NuU8XU3wW2jESZLnn16JxlHZ5tmb2RTmU+WmOM
xUzD6eq5RnoqVZGdhmEzFcHa6gDwNlfjmbawTk6TbQ5bX+vcQ6akiwud0Hev7Ieb5RV4KmwbVh8t
MqLIFVGcnC1zG1shyHroMW8g/xgzNlTZyvBLBKRIgYKB55pFciLhbObCY0uNpGbML3FpPKKvj7df
pqciQ60jXWZWs9+XGNj6GoDiyomuqmYzU2CO1bYjGAOjrZhdpawym4lQ4pyQ5TFPCHVw/WJr4Wdm
q2rfZrLnxhYdb27DDMB1mUFpJqHBkVUcDHuyTnBVHJrrkl307Eay2/ia5ZGzG0Ym4lNL+SmTag+F
rwJCWjHAQImsk+44T9NS1EJd2VnstON83c+MBYNmbGk7wj18fYuKaV/Bm3ywrGI4OWnZnTM9D04M
IJeIPD1fb17HzhrPflHO75qnn7DnJJvSyFE/qD5cGQ0SGC1jeSPHoMdRzCeM07fbJkHbHXFJrIH6
BC85OWEglWHmtKHpvxiD9osLkRc6yyR8P+lPYLn0zchs78FD8gjeaBQvBAXty1HfegMK7ipx4sch
vPZ6DvKbOE28C7C4TgSzZVtIoHQNNRg4EPsQPMEi3oWX+Gd214+1z2VlxMN4YqbS7xMKHcSKJnOM
mTdFw7NRlslJ1IN5naTpb9w2iZcNSl5wzW36orcWMui+2ZiVxVhJVOSS5om2YWNNtjSmLkZ15oZ1
6a8vxlJb1ruKQZRuBfGrItWB9N3x7OSrVmg+vpAh2HC4ncJixk6XA6+PLilvvWcw884dXrFV+O5j
r/MIS43CuHf2eC2A0fGIYprd5lDJlLvRSR0hyhXbZVlzTUQ54Lyq+TQqJ79qZrObAt6ubvrm6yAF
bYUvvxtNex+2PsGuuLyDUYUM2GpnJyEG31Lys9z+OLKnupRwc2lFNXkAJ3ZPCuohrae1tDrG4Unc
9E+Za4JOCj+nWq9fEVSi82wBsBGi6V5yG6VYOBxzbMcIXpKG6HlGCnLY8HuZ5y82DT5ij8cuSvzM
kfjuRBicv/4USj48xhx2VITPjQyzo84wZIWkJP2g/n9loETSobZvRgmHzyoRvHVMajlqyXbWWElo
U3wYoHg8tlntcKUnDGXRWzcZ9FYGN5cyqSoeD6ML6wbysz/I5tIWyrgMEqS3585GNXIKHgMO9amt
2EBY4KgahrQLm0iRu12POFayFoRQnbYwxQVGiMhLP8mwOKXeZ8+kO3cb6CWOn5HiM6tjwgAlbn+M
NIsfQJer5i9If8lynYgL/PoWrAhxKtMkt6hfoIAm+ed/ztP5UG38fNhnnMiLMoT3ZuGOXLeOsh9x
b0CJMMOX1NIslhPmTrLEWxGP6B9GN4qAH6pLa8b5Kc+JsS0QojClLQHrzFIWN//pxa61NadOrVRX
A1EVxMiEafmUMa2H9G9S+kI1QB7cx6evL0J6mLdHxSLZzrpT4Y2Mylh6vk8FO6uqFeZFFMijcNW8
j62lv5MzzQGGhjepCri+0dcDMbK2PcK+WxI4ZAupvn4DL/gSjlH0KVWwtat4Oyue7gqeAck5yMKh
vj5+fTfN7sghzJ++voNBDTS+fi4q8qSrqi5ppbOUPWXBtjHIyqc2yjiMHfxiATOZB6exWRLOiCnN
nWsmPxHnVAbhhgoqRk2XKrRZxbGTnfFcMV2WTE5PbmBP5z6K9XOZ2GqJmqJZMVaKWeYn8ZMV6Lc2
VPInAT8rGlnMnw+urY2fUct4lbHOBtENftySDFfehIo3Yf6SIYk4Dgj3sVRVyMON6vj1J3CXFAnh
ALyWf08cSG6+21DtfqHc06TxC/POdxag3o3HlnfwAuWdM9G8AtDTZ1KUdx76oGGxm1trsGjRFZiB
s5/6+mmcv1MIARaurLutPqOWiPj7wRgwf7GMcXZKBPYucsL4NSlAGQE6KS+yCZ6BXNJ8ahDbB006
b2qMnymrsXMhSwmlrj2MQmdpEKFZTF3Jy2Af4EFYS7XaO6ogae9B332zZlFzKCsLLWOsH7++xPOf
NDlLhJBOr023gbk8sapwjNraWZluPleJFq7GSbd2X7x9LSqiVYrAfZdExDKNQ7n3IG6yOXS5gdKU
fGpRitNXAyEa9ktxUZK/7E6VzWPaSRbNqEcns7OG+wg+RG9wNNYpWCo9bB7ipIl3kYqire4JJIcD
Kb4WItERYseDCq3XnmXgQgyWfB/GZBU3IdQTLxeH0jC7FZlG1vsgMgRpffsgRmFdOq4DVhqqmwdu
7QYzh39169E/RzbBruwCr19fUkX/b0cuI89O+xk7BMobmWgfoNaVq0aJK1fgiUJ1vOhlzHSPBJlv
OotuPWFOF8fQH79K06xxgD8QuaJNsKw03TigI0ln+j+T/nR8d9rqL2kiFpF+/4h0QDzm2Log0cGy
+OrMeUP/lSdk91mXtDHhso4nmt1YpN3NnS+DdmjunZ40d6312q0Wqr2fGB/w2XdOnXT7MMviI+v0
h2Ru9MhwFCzE+Nj+79tczzsa+OJHVhwc0kg/i750V5Y92kdZxe41Vew+4RZbe8Jjy2XjFjFGED8+
f/1Jb12K79DiFjXL7qBNEe1FFp1cer87Beb3iofqNsxbdwXhAoihaJ889PXArzJ18xyYYgGUxWWq
PcfoKVNOby2re2+p5LFpQvO5Q4O2NtjmCU6IcwY6YpUMkVr9OTPj90QPaUpTOEJSbUqoH/ocyvdf
725fTV4QWcAMoA2qnSXbg+uKXwwENGwfOBr//NOM38Oh+HGOqRM1SH1sK6X/Fg7VYh2mgSAGLcNP
8h1+/cJScfM9L7EwhZDv72PvBttANh9FgwDZMmFejt26Kgv/la2Er24Ta91DUQpzH8rkexEnaBT8
xN1HFgk7hltaD8U0xHOl8ZdgK/v3fEJpOo6yHBsKjGE6uv1bylYfpb3DaqBbuo049bw5BzrngCi2
G0Ux4J3ENenu+bxMbcN7Z0J1LV7HPG/PIzu8KeIhlw6yWqaQC3AUVNpG2pZY05V7iFxuI/nl755d
EvxMoNG6TAJccLKL9xIknx8M4dYJyl96zS7EQiS87BvNWKaexgS15tmT23JikEAiWVTWR20qXOLt
ahdFlnmShuO92Ga1TnJ7E6bMfk0GNGuqyI3bez0DV3yWbTnXyQUUZyJ1bXoE3dqkte6xNonOUlgb
Iwj0c2iMxaaP4LxWJMSjU0oISyg7jPkC6/yfrxaU2f+69xkhsxFXljR1XfweqBkLUEfCxOhh2uJi
8oXRk+8yKmnDzYBLD2cqJWoLC+9qAInb6c1IfYI1Kc1UjRIwWzF5Ku8OaVpki5fsGhNWg11JT1qX
HHzFMHa3BrQ5ahAEl34yvVZONC0yYgRWbcaCBWyufaC0bc5M2tSTLyImzKhJbYDDmKfza9s02d6q
qnCLstB9ruviEVxV+z1BP2kwHIsv9RSJN1TQIYbLMvlmIKIzQKt01jxF8GrtPI6MGVRgHOsuZVc9
B+S5OM3WAu7wDQvg1Wh8c8HYhba6JpM3Epa4EtAuimoVqBrWYK4fAS9DcjV87UAstnbozNGHisM4
se8Vqy9NEb2rtfo+7cMeN0E6L8jI61qHtTmtID5Ud7x31WrCIGF6ugBlnjaXpDFQwYQCVQOm1iS/
GXp9ClRYPIvWE/emspeM+9S+M9ELYbq4srMLn81SK/eGERB4TqiEDaGDzBzqn8Dsd5BC5Lr3WU+4
ml7w3McE6HNmPIbmgJRCDyTZA/wJeVJ75UmsFjQRO02p7AhOrTn++QqTv0dVSds0pRA2B5/uWvIr
KfC/jr/CNEWL4ByCdKo/wSYWXw3fuobrRYOBY7ftq50JCBdjIIGHMUjbRUOLto7a0lu2pu9ccs06
hzDrwjF98yeE4Gr6BKUxzllBoZPuBuzrp7HRVjBz2EMQDJM1uncdSCZJddmetPDVFJ57w2FvtqXL
G6bPVnlIWoEMjY86AljhHKDivGkWNO9OuQxfIMWzPvaD9Z/fD2s+w/Jk9PNsDtp1DN6POSSXiEMd
8LrSf0s/1cnrgT6MWtEtgYD60h0PWt/hUZKOtuz9/s0VyFS8oO2xrIK3M9ESXpDKHm3YzSeHt3pX
irZnbt69Bok/orHT5QUJb7TSCbACQ2j8bPAPQKIEjDGsrICP2arH4qmzD7ppv2Do0LDM8+QJdfEc
rRhlig0YMA3U682bwCpFSfEQ6dzsmsCtVgZO8olJEapUTLxCGTt3P3zHKGfvPdcNseSK6BLL4DDo
MvsViVatNFZefwnR/Tr7f3/fTNPgrNJdh7fttyKFRjUSnhcTs+2zk+d8qnEw+/lHWc8JWHMLYPWp
t0+EfjQ45880Wof8swfwHqOeidTShlrCHFJlz9ywP/PoPaKIJZD6BTkFOfTdJmszKAqNUAtmpnhi
Hc9dFo4yVoq0oIPd46Sp9XHiDbM8xCPYmt323apqdNg5uU1jR5aZ4AVSSH+E9hxFgXEsCWklqoZj
DuTRehQdNv4OMJXH5IDtnJlu3dA1th6p5yyh7G95ZLYnYSQrU7IR1HU7e6HluGmxKG6eKWCrZSeM
Q/W97cJLQeu+/PP1KX7P96JO4Zg3hKujrAJwMheL/3W/xggdddn7xVLqYXcaOifcVzF+6SZ2j1kZ
Yp+TQcruGrQoIN5j7o/9qW2czySPYLmHTvUgkipcennMvhG7BOTu3t6hHv5rzuP/90oJSJsLViCx
FFf/fKXsCFh3YBXFJRAMwG8CxlLBMnUj8eQ5xWfPbuTUlpGzZrZhrnHj7itiaK7upD/amd2u875L
GOdEHxhP2ea0KZvi0jP/Uv79q7jm/VSGwfmnTEuX9hxW+V/vp5diVfOaOl+GE0gl3SIUKCbneuXX
ZGkGOCGWRYqP6y+f4lzl/fNuYdJmGYp6k3+E8dspU2SNrEZ4GfyscutNeUBfyvADEkorCc+BISs3
RpcUsFgAwWXTaOzlYL1DswL3WmsGswtMm395Uf8++iRMK9e1eEVSd+Rv5V0X5VVljIA1IrvZt07Z
nmOg+Xuf4dB6JFZkF4h22BdJ1CB/lft+bJ//8gr+VRzbHL+uLSzLMJUi0vWfH0bT6DAymU8ukwjL
owv5GlubB9GDHyWRVG1zaTH6jLs9AxQem8HwSr+562ziXkgXM/9ys1nzx/Dbx+RyXejKdhxXKOe3
m021KGKMJCRPJWjPgd2V2yxuI3xaifOeVIDxkcLs9SxMz4xBn2AXilcwsNDLI2mdY21yDoBcX+20
S/b0MIJRRBxsbFJlbJblR9gMAfs8FwKwVYt23YjQuw3di7CCPqbXNs09BR+sOxahlndvrEz7pcpz
U8vghfi2t8kYwFfMCTY0YBpM5Sg5DX37Vswjzq8vrgP2JbUtUq7hGd4rVbvraApuCZODi0mM1iLT
h/BtMpE8anXbH79G7l9ftLD5KVXq7Xqz9k9/+Zz/fdPZgpKG5yztEF3Qb5e/FZshziaECn7WZ3PW
5NoczPpFIQraA3SfVjiwu4VRFu4pJ+3cG4f00ZjXyirIGJK80UME0isBuSlxVm387c+vz/z37WkL
WxkK5papHB5r/7wOtayAZDXREpS4C87KyR8mvW7XwVDCjx1aFhJN5q+qUP1gatVu1Bzs3dcVEpE5
eGgorG5tt9QmKu28a+7PpnvK968v0KhR/I56vvv6tslfQpCJpoF8n+hu/+6r9yo1eR4N0Odgr7n7
sGBSl8opvDi6c6Q4URemh3+51MW/2mDbNg2hCEgVtHnq9zrQpl3SmUOELLPSAwdEdLW90j33kJyj
24gva+f5OcnmtXeBhrUnRqk+mvNfG8T0iYH3DUsLPe2QPPzls/h3gUpFpju2jVpS4uT/LUsVBAPU
Atzny5ZtwlnTahdoOjpkk3Qb7k5jrQVyOHFLTnsXoNWqZOTZZO96CiuI8JLiFEzjdGp73bygpsmA
YoZyWdlKnkEZWed5bc8kzPE2GZV+mnVAjabhI2q7aW1jAWWMElr3oXawrgIlXoEDgR3jkP3VsHH7
8+/6/zzcbcsyqaBMyyQz7vd00bKSsmbLEi4dw14SgcegujHQpRmOdkXmvRnayr0HJbRPdI7HIdAC
gDJvcWqu2rCoT8SsmZd+aPBGpAhdELCQzipCdf3zyzT+/ZE4BjMAijGHV0u198/bIw0QLHFVzvHx
GEmoHajHq7F5mTz2VCl5Gv6YGw8sWMRDEqU0/nm8cjiUFlXsPVIcMSPKcyj+KraYacG4keO0byHR
gjbmi0VDxhBXot5wiV/584v/ijb/55nODU23Y3KuU+3L384eLdQIAq9HxO9MrUHNIglv2+GpcR15
wuD0A8MReBcEjUn1P5yd2W7b2LZFv4gAu83mVRJFqpfcxc4LkUpVse97fv0dVIJ7K3YQAxe1jmA7
qTqWKG3uvdacYxKdx4lfOeVRRUh3jKvzz7+L9vFDx4GA+S53O13mnv7+hUz0xFb0FnhTfcqQSq+K
1J5ehgD9gy3EAOQbi6NUpPvGUtJLH1jmAW7ri+zb9FjjSD0mlSVudqcAETGDvwHmSDsjr5e86XB2
VCUFJld1x3venDzzGSpU4w2G7THrOdCFZh+9pp1Mxp0GRSSpxHjMMuMNiKx56soa5iw6wa1MDuI2
SBtGRP+Pp8+dlfe8tVgY5Hd7L3xnSVrVWbquVeufeRbmiahi3+PArEB30SV4iHa5rQFA3OxC1UkW
HfsvisFUxe9E5BZlyES/LpckcPSUfWg9SmJiIC/eiHNKTwmtkXUjRSCllm+HqDD3UaJ1D4aCvHGW
M/OYWaL26hQ1ZNCopenAXnc42oe68s0k82KY5KOOlrxArKt/0gk0P+6P2Rovp837dp5tz6+foolf
J4QJn6/9DnDkXF6SygxesVGlRy0DoW9xd3N9ASmLSzeu1bJ4BcPUnuS5QGPSpCRcheQptGMcvdp9
gx5IpKdwaZelk42HAFS3kLApJgRBYgWJPJ7seNBbf4aJGHXPQ4FYrCmJOFPXLLIOKSQA/H1NRR0b
EK2VKfYtx4mwEWZpnhspKPeEZwRgozr5Uc9w5QJvHbfBIFh0Wys/B3pLjwNUgEz6htQE2gv+pjei
xp96zScxBp/aqiqaBm2kUt8isyw9C7Xd0DWL+6150uTE3CWQzbZql4j9BDHBLELtrdR8wzWSjuyW
Kcs4i4UMI5kMOnGYNDuRLRhch8j62eEFDMF82D0ulsF4sSOrh/6gzI+KVOobvPyG++e38O+WQsPk
5k3nWKPpri87if8cH7opIYBRlWHtElEpSt+45X39t5xj6MsR3LiJuGazWrpNPCbYQokw0Ef1BklN
e7YY0HV5vcey6j+MsPMhNNvXlKCiQ2Eh1xtwYN2/o+E4r/78e/9mh2PiDbUtHLKaan7Y2YLZxIzf
QUXUAB/X+BC0sVp3UxM4iVyCZeRSeDngyp1SiF0YQnloGqY5DTDatSwZ9mH51lyuY9L7//jWgJSj
nUj0qlUyzjH7reOpQ9CkksfQy63p+ho+MUYZ7Pl4t7eYWQ9KYCVXZsDDEjE7Yg9Qv2pROjOlaMS+
1nGu/PlJiw/N1GUbL+syd1eVI9+9v/2fi8XoaMr0CMynLROOPcBuOEQkAq/6KeichqjAHeOz+GT5
tE6sIbyNvY5FtzYfmOzIm3vETLkknkLqiWDHw1MnLjVeWwOpzRFntkNuo1EoWmzNa3DPkWPIRXKa
BRbOFp+i6ahJHe+GUflLD9WG/lHQEKG0hgJA3nvoNWPGCAQc3p73crWr+r5CaWo27jT55C3UssqO
BIKOHbKjNOSQqC6rv9liXZKK+Kr1HjIZ+YtEL4luG/4tRJ3dJ+/3+93x3d3TUmFZWrpQ2R9r705E
om8g1lh5vjbiSOMOQrKCrGRwc8MmvEY5TcOBVgDQ9gH+jpR0j4h+YnLg+/xh7mZ1NQXl5NlSH90G
FduSgjqYs0mCda6OTZpA5C9sJ3KXt3oxFAdVTZAK9H38bNV1vJUtez70PVASu1IKBX6ZEm6LgOHz
/RiDkdN2Bj9XYQXb1kbxMXjf28t1pRceaslv9++GWLUJOPWrdWYumRu1rHgEPODfWhpHAVSuzz5s
v9kv2Sb9Vd02NKC06rtFIrbROTITh2BA8A6a3OeuaHFmqIgT7t/mRemJKOiulT2wqkuWcCTwuTuj
zAzHoBXv5T24thTO/ldsynot480ugH+ku9QcjHMgkuESzAc6xpAJmMDTyy2uQzQFeElqp4gBpSHw
H3fBTG5LLJtIfLRPnqTy8ezO5ly1mA4JU7f092e63jeMvEw09B2lPrthkg47IzJeJ1G88eb48fkw
9ekhKvpxowMLOgSGP+59EwINfu75k730x0GbAQPaxszAThVb4PuG5CgVVcT6xBlASl12U8WjEofR
RZ+xxzchQqtYqz19nORDmFVvpdBOPavCq9SNR3/uXrtuOtbGqHNXtvWN6CsiW1UdwQONQ8aWE/m5
BJ43wz8QhayvnyxUyxvi10+ZpRhsDHghhcGx590e1SDIDs/khMe+g9mNMsvaAoZ/mKoBMG6YhueJ
5ORzTmLzjwcR1APY07Jaj2ChcCYQbRqCVDAvqqbVX3im/b5CFAbTiG8jTWA2nO2VpR7aQAe+T0z3
1ohz82kGD1sCx3uUU1JuRl+qzoakvNV+Kx5aAmVWlV2nF/smkCJ/YSdfbA1VVXCwzO2mafm4I2om
rTXI8LLYT2QQDOeoyCc3lb5UaV/sAijv60RrDPZWZbcuc6sFKSoZt4RU3SBqCadn3P7JomV83GYz
RDOXV5P3g4kb9Neb9CiMuhyRjaELBjkMgmNBm0p7+h/SVQdj4cihqa/jXAfKXuOQYllrDveskgZS
qOtPeHI7U8cJKlehN8Wg3pdmhDS30VWbr6kETlpS+oi1yPiZixmlRnbMRH8gE6v5EZWJbJitlkTS
YMFe+vB/D5OWD8SA3jpGASsty4a3NmZSV5l4Utohsp7bmLMoFp43M4LSRMbcN0Yt9B+0Pn2oBjDT
5G9gbEc0FIPkO8AUr9YpMiRX0myAWH1g0we2TiO6/TgxW0euO81JVAvLdRnmW46R6gnSN6sCu7cm
Yqo4VY8z+Fkib4E5fLJSaL9ZKRgkqwbiKY1O3/sRiyXlPloOlkNrMVVOWoxDrVP7sxaNvdObk3pD
ewSJwOkMXHOgYMpuqA5SSciDxOUC1aTMnj/hNpkT4MjtQHSaqTiqPoLiJF8Wz7EtH/n/zTZhXTbb
YlLDmwklRNRzfGlUlkKUzcEjQQ9QJFFFN4UJM2KGigom9bNe18ce4tJDEvxjCRbI9zvEpCUMMcPX
gOLYTm+G1fwVZ5b5Vi36kTCxzX1WRovbM9nxNoNsidR7X1tdsze11dh0aKy1LiQdpzOdP68yxsfb
Endxm1+OuxLUVPHuAELfHo4RuVPraojdsMfp1bTS+CCIUD5IPYw9yH8P9x8FZglVNDLIN0obdhZR
cJJKQyHbO9UucqBeRnAIxKxEV8XS/y2RVsE+To1twgBvpTDbXtXcvPZVaUKijf1TlbTKSpsl+9LL
SnEaMeqvwzmbv9FU3ZNYl76ogyR7LYF+K9/KvhHWO9605cFMjK/QPkMiNoaXRA6/o0nNL4I0ACIP
GQ2l/oYEL1KRygYtZW4916Q47Mk/qJ3QUAovH/oaTakVnIqo9VdpI7tpWSzn5677yiQ0OkMZ25Wx
gYQtuEhK8MmRnzbDh7XdVgxT6LwSiHqM9+9+PoQD92jAPc1U9x4OKM5jdThJpxqeVBCpJyux82OG
EcAihMTRZ2namWMBVl2PBrGSOcyq+rXrB4DOVaV547zBJAaVLu+NrUKU399apXxjwR7ZxWMOmcsA
jaZVqzCSuvJxSDb2DGZolDvtOTdwPIWdLf+tDWR3A/lf251Mw8BA5KQwAVgbi5EgA6nmWq2eOamK
O6DsK8Vtqgzr+TiWDw0vH/1A3E0BHBHyNzxl9hkXJzMRjbkOIaqFLn9k7L7kxgy3Bpkr/gcT54bs
Nxuts79XNru5uKz12+AzE660oxyA8Vt1/fKJiCAKJSFQlDmSJ06jyJ78vvBPBVlDCGf/MrLEAHkt
xIONRZHJ8Qzre/IK0cl0XokgZowLr6ZDX3JKFz8H4EBzRbY3rd0utt2COS2iT7GYZtR1ZMU6NloZ
nhdsKVyGdeQ0cB6vjIGGbUbM1D6BoZuhloNYyoMRyqB/ZebRStMyo8Li/mJ1+evU+soJw27E8LLp
3IxVfG3QR7yQ94pGs1D5j9XqXsDSZ/FqY2DlcbrYlJC3AOqB4zgnmyhV8n03J9AyG7na9uUk3BEL
hKtnSnRW88rjzWYfteUhWiLaR523gpbm0z6qRf+US54h4ysYQWQ+MSH5y+zoeemd13XseIb/fWhk
5fXPy8tvNmC2yj9iuevKqPrf7XrlpFbjpjc4VmbaifRxWCFtahLDMpKc2hCGJeJufEFs90SWLNDk
CQ2PVFX/FuyzbjpBM5u5gbIlRP4cBdoeUUb5FwAXonix0Ar/pVXhty+nLr3UP9kx3Odvv27AmIcw
DKQ5p3M+Nt/97rE/LjaBsllnzGC3lsSbpqwXkQw7hU0Xs3QrbCWWoOL+Ie7HiU17E2Jry230UAZO
Em5AHfmHm5xAFmb+ZorhEdl9tHwlBYPEyqOknlqq6anKR1jmvYnMaZwYYWcPf74Qym+25rZJS5mt
Ocffj2M1VLdCoRvLlQij6WRpk7LzQ4bAeAvC9Whb+a7O9fpGs0WGBgKHEHPsrkexcs4mZd/ZiXnT
+io+j8wN18SEzMyaktBir0Lw6sIKqu1vXdI+hGE/n9GEz09GyvHKMoiD5r98keNQO5C9oh0SGFCr
FpEfFh6+NfzyH7Am+cHIKsMJpahz57D418SCfa3lcy1DXKzKHHPUGBz9Sc2u8VyzwiOKQgqLKcBS
1L84MG9nSTLexPgydPnoiaqxtppkxJAhejeX48aL1IQkv6FxWh0QDlPN7EIcpIbpzYQmihsPDtVA
ixV6U+UBuekc1WpQgiNc3DWhigcR7UGBHJSEqKi/5rOlwbYPJHaOSrbRKlt5NDdy10+PyvJ11ect
CpDiWGZzyl0SGQgBncme6JP8cayAAxB3hZ5MypYAC90hnqT/ki+GJgYQhwQduWPXUIAKSecsW/wd
Mog+E7I1HVM8++ssyhdAuV07M7F8G1qL6oHG33XGg+4iIxoxQiikImnz+A1a/KofBOKAKZTIwBiY
aEhhBybQjJ/1Bqjnn99tH9WqJtoEzoCmrHLktaz3H52oKtJKhQ6lq3W/G3L4FKP2pYKJvkmTPKhc
7ImDO9lV6ilmMjG+6dNXZUFdtSrmyWKkA5yASFgVAkD0kA/ZtwTto4x66XtQi0OK8PBfyYLcE5eg
r3BLsSgemjKYCAEekcWyzm4AC3ReU0TPAgP7G+KuccVoTpzJ81ZvIimvZnaGLzLvZUbHKEGWL8Oq
nfd66htwXWRaVCImuauhKW/Tf3VBQZVunhkEbxvVyMqbypemamZCenz7qyYWZ+YsQNyTBTLzpt9b
g6/tC2xc+UomremTzZv9oZfFy0xTgakdIpNlkPrrmSYEfxZ3Jjfsoiue6RdnW8nsG0fQ9aLJkg9H
pSUBsSj6106ueybV43y8P4RFiCUrvPXqdVSvTb08dvW1D66ycqFsgqqUy3Cu9H0TXEzlbCvnANPl
tTFgRrCIhRAJBBy1asEH7G3XCL9JoQS/CQiOI9q6/heD4cHPbGw8YWLQXpf0K3/7W191SKfzctjE
FVOspQzlQQsf9XYp9V6meEyyJ6qfnqLsKZB+1lw/+/5Toz+P9XOlP+fpC1Xoz9n0QsXpSy3hbYBE
9iWXXiiIGiupzvqBiCQYhjakh5sdFi5RVvbXLEPdiLHt1dDTcIs1p33qPm37qPKHc6fJIQPBLGpZ
VUVX8a5ZpgiVJkSCtl0xEEjuSQXHSwdRcsgOo73XeJH0A48taOro6GMuI2eqOTbSkXQucSBusC5P
zbzUaJ+M/EyPndKts5+f+xyp4cWyMBJdqBmjqH0p7UtVXGu21fN1vNc8Xy1/qbK6+T6XAR7freVr
5RYwl3BSXpMnA44LVLfsqWkzfacmwVHCWwV52ah2QWmGl6BI0MALxS3UnURDbi8vsLu91O9NUud9
WIm855cKCSex9356oKz0kKDkJiRCPxgV4eLHwD+W8lIa4RT5SclPoLAmSFYYKtMzBUxXTc+dcW7c
QTvYyaUyzlN/MZNLaVyG/pITOGlckvRKRek1Hq6FuVQ4XDPzmpjXNrtRxnirs5s+LkW+Xas66nhL
7Zs83oziIbZvrdKrB5u4jqTT6LEuElRWG8LxLLD7iRT3xCIJFiRTDlyILslNlVBkBF09uDgsyCt9
EPmDdi8lf6B8E3LZg2XeeJeh9MNMqps3Pbmlw1Jy8rNycf1RqbjaESkzV/P+GLYXLbpKzUXXSAS7
4HjMokvSnpPoErVnKmg5HZ87/dR2Jx7L7tQkS2HIQUBlDEf9XilMMvtAe5BK6kNUH8LowJA4H/ZD
vk+HvU00UPyJLPyjSgY9FKoBheYfR0n7vT8hC2CH1aGOrFMNi8ewSCynb+XBGTFxPE5TV5/9xubp
pOKRCToxZIvmrx66juAJnWB4eioKiovD/Uf3BwKAtJOuHaJJ2KTAm8jFoV6QYNfPt9C2mrPUddtK
QaQdTrARU8gxAESK6WvY1GtDSawvcc0Ag09mtL0bkZafmxko+qm1DI9Db/Tj78tsrEOj2QcoL7cJ
4OKVbpb95f6QY9O7RL0euK3aGKupeJ3ZaZ5rrUqvGMDwwCTfDb1Kv3RjU++a7BPhw8f98zJkRyNm
aKiZNeY071b4hsxfxN7FWsziKU5iG8HQvNUXHFo0cHSVJ7Awc13hf8rPYd43nOHJOZlI4Rqz8VE1
xLMlRHLD7hYJDrha0jl62QlYx3C9RgDFF3R5pBYXn9yblGVd+2X3zG+OGFxBRcLA48MR16ITXHTZ
COWnCzu3nWvukrX6nGJfcXQdG0eSlcaVjBbgyXbwIlCjg+Ggt2n2WUujpyfwd4nVNlV8XG1S76sl
SeDP+xT14w2UERBtGQAPuAys98Og2JwnThTAjtoJhHBhYHARgRV4nQw3By6NeZ46unDskZ1BzmPQ
JcW0Tha2NGwSiaTCV1FltTsonQ5tpidvYciOsY06XZ38N8A1l7aYP5u/fJTp8NLSOEM3yCQBHfQ7
xQCzpWBuai1bx3Lt40UDH2gJchEaLSV+D97mmsHrsBPtIW+guRnV5IpKRweamdMxtySvRsSP5aYj
ZnngvvjnF/WjgIVfj42JjoQaBfWHIcCMHZqASbhtYeeXz8C/idYa6piWgT84eqMhR+bod/INIg0x
iZ3Vnsli3KiMF63pqxx1wB59enqFbjDeBZXh2cKi2zmqn5zwPjYh+U3tRXXBbfsuwnz36cpIvRpr
+J7htCyxFQpku0GZZyaixpmm1+nKMudsWyutihyNACk8VXj4e1iks7qs38gUluGTsmnLHt9bSCRr
bU/mSdHVZQxjgRDpehQKYabIToYs5xxkBG4nspig70grDlnWCy0cRtSKrzwaeqxt+okxlypFNlEY
It+aIUeUTy7Rb973GpJ/5IYMrHVOhb8+cTkr6Zyio1vTx+4PXRFbRF22NF7lVRZp32PEwltsyfh7
ekf4PFsrBZ/151/C+M0KobGosQNCRfRR6JQi47JSJVuAGuFWVgmtgVDvtaJeUlPKYA/bk5Y0R0z6
hmT7YQndoqSJn8mC+B4SN/w3pIl9Q/zIsZHhTg6ccOkIQz1VW/2vgsyVG6K+6rI0TlZ8kOTDGCBX
mupseASrjcK73bB+lk6p0/YKm+mIm7k820FHkGKGt31a2iVt2ZEpASU5SXE+hBW+DXjNO8tq5auW
avaTVJXxSkP4jks69p9Mk8FLo9nF7v6nutzGTuev4jZHtGX6pCdiDPdYG2MvIE9k44+aeZlD6RjI
ZfViYpdRslBeEmbo0UXKA9qY0yBDWpzkrPIQktgPRmVMyHNJrPvzBcHw8XHNFsxqYELQ+TD1921q
aLRdR8OpBH2GGGUO7JOlo/+7f1Xq3c3Q2LYulfbIA3dkDFJju1SX7uZ219veaHu8d9qtSqR4u9Sg
ubbvTtpS7J1gppLXwLEFO01J2p6CigPugnKbaDiT9fY2locfJQcHTduLeyWE3PV7VIlU5O80ZSmh
7AjlmVpsbt6irlU8ym+9oPMsn+YwofDuqLmzRgiTazSu3riENhamS4LijBSGg3zk4XcVoxd9z3uA
j6Qo7ag23PliN4+7OtpbAgTp3qj2erXv5z3Hw8xaKqG6Q5geItKVusMQHFPtQCGU/VHVfNTKpYr5
mM1HEzoLuaBQSbITBZ4khob3ySW87wfe3XUtFJrceVnYlvnhrx/svInLcoJCi2KzGS828JdzpexD
VGdYw3BUxYxSbnTKMa8V1r9Nr22TDtx56EfJEd9psY+NlJyuoI0eY/9vPayyE/3U7HT/SkrT6RCo
JjdyP9kbRfQm4d15NMgB24RmKz/Mk9A2FZksXsWO4lYecS/mK+SLX/DKVdeiMKvr1NiVF0Z0hM10
qK5BoN/kCZS3bi+JoVZnENzWfI/jcr60kSRfEUCEK9Mu9TeMbOmmzFPUQhnnqTmaR2tD70NftTxZ
UFsQChPdM/P2WQVbe8KHbZ5iszVBxOjGNqttOA4IEOHtiW+xgclUxWKw0UgjX92VGwq23hVH9vZG
JPm/BGrb1zirUSwuzeoCyx3W01wgMgcW3fRq7um3VCbvGutlLrlE5TZro01MmIR2A6IB3kITqdoW
EyTcsh7vbqL1xVXJpJd2NrLvkVV+R+0LPUz1eUk+2zrKH4YMeEwZe3OrERa2hrsI8j9KFwBakp5l
CtE7ZPDJbhATX+cpLCKVh+CiiXYtCUJAgKKdNS3lT7vS3GFit+I9Vuux2c/NPvf3jbIHyF7lh344
NDmnVryQmzQ+zsMBpy9VknAWH3v1aDVLVcFpVo9UWZ26YKkawfq9+orFbKnpXtoCmT+Z/km9P9o+
kUmnrDwD3ZLslQL+pDzH0olqynOkoEc8D+W5lE5Ufa9WOlE9RzeDYCGn4e/ca1BO1EScX3hCvKmH
JyM8afXymOpH//7IjIOyFbgydWncTHK63yYzlteV3RS3jOAvwqen+JGIT3UFiE+9zqL8UmpwvA45
vczy2AVHuzyafDEfBSJj+8iHXrKO9r3U7CTfaxyWT3w/LNUOnNeWaozTmJz5fC3hQMYpM05tco4H
sJWkCZ/y5BwZp8AAq7LUDemiJU7GvaT4vORdDmulP6niNPen8V6TOGkmt+xTl/6s0TxSVXoih6E1
j0ikVVTSxVJhcZz8AzX4h1RZyq8PVn0wIwJpoSHsNQ6NnBXvlRX7Gei/tEvwG2s70e0IPIq+oFOh
7ltQb2bNxeXXeSWEUO7WmqtrLrKlz25Ry4Hn1wVOkxVucyauB/bs7yXqozz3IlY7TnKGKW2wbe9o
bMrHmFiqe4VwDQhqw6i1ePCWImEmyJYafXf2iQVwC80Nh6UwWUv4rCM3gaQmL2W02zrfTtVWI/l2
Y2hbXdtC4vpRTQpyiMxn+GQuKeym4VaRJ5DtlB5RxDlwR4F+y4tCRJlLheXPQkJHoSNvxc4I9/jw
cj22t8MsAZFVK9gUubKjSmUH8Tppd1G7C2wvJKKXp4MqF+xL65WKN3FHTb3Bd6nJd1PubJob8ESK
pfzQBQlHNfJWtFsyTqDgRQRDbynBE+FpaVtscz+qa1xq5l7IM5oVZhLWYD/BoA6tT88sbOh+c+HY
awqd05aJSvKd/qJSjF6XCKAjBoYO9HqCVUKWNljQYAPhgdKqTYCmU9lEA8PMDbEDAUtpAD/T6TJn
ACzdOFPm0N+kFN0ZG0fTlxL3MtmY6U4iOdm9CqJ5AZndi9SrjrVBckyI2hJ8JodkPKoWTivYhju9
WGrk25b8ARoXzsB4A/E0YGhOq7kTIuMDO0fSLYnG2oZin06Nzc/qow0Fxc3W16q9rmRmOECg1wrs
qHsFEN2DpZgHSeXGSjatvFR9r1IiFXDjJ05OBm2CxW2puXIGGigc00mgGBzybGhiUZPlAKUt+SFU
Yctp7qUw/4gQkDiL/sFyKDowVHSvwHLw2FPavUgLRz3YQpxy4JeSjEipsdMjgomdKXZskmbtTYHk
adpk+gYKizYh7dmkxSYity/exD5bBnJ41xmknSXVZQ2oPp2wB6+xWfueRYgEQYZc12Azpxu92oAJ
R7Ebw3pXNgCMgMyqcOHMjR44JLNQ872YzkyNk78k6M4b+gQOMbbM3bTJ4cCUcgUnXiInEGTpLIXH
fbG5c8m43GKp6l757DQCbLnTCadpl2pnMkMdKKzKvSambTh7I6e1NlHkgOUJtKUU0gXHzdAwstq0
+abPMVVsEIVAmbV0lInrWl4eF/3XtDzmJjoIEo03Ntv1hGjRTdwv1cibilA1sVQh8Ue8LTdm4lAT
F3RYHgdKderB6e6PI9dR5TeB8MhvtVR9L9pXERedJpblAFmiYv4mKC3C1qOtoTi64timo/SOCeat
d2SFHRQuVmcol+ruNceOZW9ASiKBzvVNqm/0aUOyedtuagKg2b9xXbm6Pi6ztbKj+4GZuJPXdv9J
d+AuAXy3gOs20h9D4K2mo6X+ukMtpzLNwOeiUvNVXLy6HD7iDQ8f/Vpz+mHIPDIOQgRnluxgPGF7
0ijaq2TeAmQYvs/uK9XmG8PBwrXkdDcgnXOTPmCbCkkMaXp4+b+HFD/E2jRfbfM16V6zjv/M6xy8
Vt2rErxq9yIDDPzpnYD6RUq/GPpLN3/R6hdLX8rXX0y+9p+pcHq292l4i6fnJn1Op2cgtqb+RDUN
g4OnMHiKgydrfsQEKPJH816W+RAOS8XDg6bfmuRB6LdCIx0H0HFZZGQuR4b1mEwSURmF/09sRPkz
uYdejX7vikQFaVTXxusUH/PDn2+lv+nYIrxijG5jftXpfb3rIsl9A1jTXzpeuXnRS6xc94cpJW+m
SJH6FAMC53FSX+TSIFGzFcqhquK32maBJuRF2wzskGQFtGRDahPJMkn8OgF+2VgklO3SCJ0KNPNa
1ZSt8GGcx8WSHlhk8q1LZ7ZidnLIxCjf7j9q+HZlwpwk1TW0GSZY5JpIKLpMK7Iep3EUq5ZTcOrH
LySsiwOhYf99iJRNvoS5z5Wy6tWBfSgJtxglgn3dStaT1ZGbmvY1awjUtA1YWU80ZfZco+7+5A1u
fmxrMDPBzcsIHtUAY7lf3+CjofqJXM+8wSuL+9wi0izMZtoR+EmN9i5TdrPN/mQp9i0/KoD6a+N1
WoqtC8W+xU+XR/YtlG5tujObF6n/uXNBBRiZW3YulE4uzn3nwuYlTpb9C/uWcPy5b+n9LfuW9l4/
9i1sXQoOwJHXjZ5WLpsWKhVeTJW74L518YOfm5bF/waBNcqnLaxBaE1meLw/FBICWN+pOuR11iRd
OkBgpz+/S82PLQmNXuIiEsQgZWOT+fXVTIjWbkFDlmRigSBJaakeG6S7x8m69igCQd2V02tUzwh3
zd4NCGOB3GzNh/tDV6eMQeJkWFfw2bzaigZ8QujMmlTVv7Wqsi6Bfm70uehckxEPQ0/MjHwe/g7T
BYv1vz+6/7yua39dAE527n9AUOG/ozoRJhJH28bOYe535HtYBFYfci4b3uQJpf6rDZB5ncXjix3E
34tGxM4cT/5jN6gkaEQz0wYxWPsAygsjaOPaq0hgkljOn9Vc0g9dv+Tx1nn+LCMFPVnfjYb+WFHZ
yVcyi7/53ZR9H1v/2NOHf65RFtyJG2WOpkuyZ9OzIxWZb6s+K41a3ewmr/8VciWvEh2FQCJglSOw
a5yyzcqnP1866Ekft3xITtDcylxBjqDvrp1Mk1EizL5cD4pa0o7WaZSZanHBFNEVzswIwN5UBns/
h618TbL9vbKRLFUHkzJVM5Y/RRXuwe08bEekV9pS/bC17a2VYAhyTXtLopeeoNB1tdq1pqVSw43v
NYRedy9JsEP2KAZNxGsPgycKT7tXM3iIAjFUzoVXDN5YeD3528PyGA1eW3jB4OmBVyIcLDBdemnB
R8UFLDPcKxSuOrpKOcGwhOYEJx2de5NeBL9e7WoATWvXnly1djPDFZObGG50rz702nvVoWcVS5Wh
1w8eLpB2oB+AJ08tPAzF5eBNxVI0VlL8xcVSMX+FJxF4Uu9pgWf3nhJ4YL9GxG+B1wfLF4FwKV9f
akYKWLlQaATQ+E2Biz1209gFd08lFoHOS00EGeXbodsO4bYLOUt8Mhb6iAihrWhw75cN21RU+z1p
K03NNO8rFVBziwxbzhJCBOKsfVSYX+VQaT3SAaxHw4wlhDdz9MiMgSSJIco8gbR0H1fIbxKV6Jqa
/u1XCIGHxgBkEraknk3mrFzC4M0mUwgs5HQup7490t4JTuHM7ags7PBVHgYuUEgoZdUq7dpXwNz1
MsQHqJfGxUJ6va+alr6Y3SfPgZV+X/7X00lbM0UyL4iNiXvKOTF3sg0qttf3qiiJzqWxVGZyc5CN
b8oCvE5bi5iMgIVgDidiY6ZAewuE9Ddmg/YvJqXXIZO+h7GYH4qEf1fvyuQKeFX6zKf7sdUPR8Hm
dsR8FknOfQbyny6QSTxKanUyL2di9F4npnDforMCBRg9Cuizcjhtq9qevxRBVNLlAexAlHKPNDxK
yC9CWlRphuahEppeirCBwSsgZPXCZycf9ieRSKTLtZr/Sfvqo0UXdK6m49TivA/l/q5n+8/vHXIx
SxwiCNR0E7TeFOjrMWPaKWlVtQcTCNtljHdxZPQPSLlsVyme6QfqN1IgpU+4Nh8Nfsi2bcTbKmYi
buvvAVxKMs56MiQSjEP8GGlYFiejjL6jB7C2ItVyQrKh1EZ2W3lxSpIpAPDMjSb8GCkA6mUmHWtL
lneXELhiziuIrSpMtMbYxYaIOHrN9lub6jfrfxg7r+a4kSwL/5WJfscsvNnYmQeUQVl6/4KQKAo2
4V3i1++Hknp2JE20NuJ2BY2aLJKoROa953yn8arfWGDYzv2yCkOYYxVWTeC4+i8t4S4q8raYjGg1
zqFaryL4mghHFbl21VrDp9kD3ywXKcRo6rR8eOgNzp2xTdzy5ROlhXIvEeAkiBbcaoNjH+bBqMFp
ld46LUQBuTWiwbDY2YzlAUFZe90n8xdyTKxt3Trd0Rhpll/e6rXxpRzbLrA7Mp9KO31GIiv3fUng
eFUhTIXdeKzLITx25gAAJEzHrU3uNK3+3APtSr/Ov7xZqKI9qM4WybRw78vSm8ogqhR1wwzDIgOp
sk4EFheMRjN6IS2I58vHpEyrNXaheD0vGOKptHFZMAvbuHGjXaVuCJhV2qQdxUZ8U4PcXkXNQBIH
6uqby8d6vfSusecq7Z8fSOkZIEFwCMRwO3JkOeuGLiutxs+57mnXQ4blwa4yny0tqS7ztElTp7pV
BYnMqkqAYlq23Nn69qrB0X2MDa2+gVtO9N1EkHnuKduu0/qdGZbdg2aQBjiULu4a6yMp6KXkM8j3
Jsmm3eipjo+D01gXcqCFZWkD/E8Y+oaxIHi7IDK6kuwH+PFOTsIpi9hhQqxjRbN5L0KD83jKmCu3
EfFnClF/CzWStDuS8npdh63psTex2/TFHkdnPek0kXum+mBDuU1mjvrQuk10UxiK/mR6n0zLFo8C
HnWUhMYuM9v4MIK8OlzeohP//a1K1B6r71B/88Q4AqhD3VXuvqrmcVO0WAQ7vRuO8Bf6Yw/45SiA
kpMNM3sBUSI+3L/0LcdLsh28Tu7njN0VBLhn3HZnEad4asPBYJLYhmCGTJkdSAlRoS1DPyaMufms
egw+W+leySRFpCOK7splQ3J5r5ZiXrs1WCk7VzqGdJqJ98TqNBSN5uDHDUJuBS5JF8kHR0VJgb/s
pvNwstr2TCCQ3ZZMtTk+lRw/B6McD2D6xgMn3u9v6f00HgqPi5izKzdcftrboavmW7fX3hWzNQ9I
q+Xtt4/nLeb40jtd3rt8XNJvcpOOGBNzRofFebfzcnmTYIc5aDr3cWljhODOdus5DshzjaF7ZNTh
IYsGohpndSbBIIfQ6yfLR5PLR2OCenINxdbF0e2QihBIdK9MYSCtfHtoh3lbKBEIs9JqEWYxhMOu
hqrWUEJQRTSMVZY25qITUdDV4EwBlLzrehDt2VM5BpWjuvO6kZ9Hf55Dk1+crXcLJtw51PX+8k6v
fgVeYe1V2ZvaLjKX7f+oET2ey9daxuJRKaItN3L3pcEWV1fJuBcKM2tOlGlUe0dMUengXz40Aw44
XR765K0eXQjNtTnE6wtFfFzg8i0zwGJJ8hoJqvH66vuDu7zreiTc1Jk5Bv0018euLr/0C3GVK7PY
tIRSbuzFnTM2LnE0or5uTKjfzHX0YEhqE2kJWduRArXaRn7td3alocUBqu7GRrTvEBj4zKGqG5XI
6CRvhit20h8O8MC72iBeHMhle8rIBDtAOLhnSNEC9nIwwxYgu9JWAchrcDAWsV0EHt9wN+vkrpmk
uZ29Ik1ozGnLda4a0keaFTG40uhSGhGWx7qfjxlBY4eZ9D9gJBL9YcokY3nr8oDEml2tNGY6Zc6z
qyTFjiBR6+wqjXU2C904FOXw6GrdfFQsB6Mth7gVPqP56FwCKN25JEPc1p8qIZ5rG/F53OkZ7dOQ
I1hlIied4qNRts1B7YZyZQK4WcOQI4S0C+l5dS7JKaRDsHcpVVBQiVrgQDFqpFl1vem7nBT1HktX
ZUWYOoDNdQDx0XvDMKJb4azLSR4MQVhbSAzP1VAN5ZViZtGVw8BZWxFy3s9KtYnpOm1Dr0VqOg7V
PnWYh+KecXYxMEl/MDWP0NXm+0NPzpePXAPAvTWvJjdqljtF3O1KId7N5bWQEkTvd2VV7EgEbq8j
S5Arzc6CCUqMviNKPzuT+YGPw3wdTLsnpUHGT3WyDyv+GtJ1JEO1fP72oIiwUVaWcFcOr4F9FFUp
sbLVkv6cwcOby+YIqTKcrfwKXXhvrU2j4KJYWX6aTZ+8JI6JqGzjm4gGupco1qGyxvAOQcZJa8Hq
aspgbSEtTVfTAqKXcp7Wbk/msjur+9Cp4ay707hSMrPYgpmq19IpJT3c0Dhnqdhropc0N4cPT+Ew
ZlYp+NxFYYF45E4zIuaOqRkeyggzEtCdzZTi78l6gtA0M0ruYb4zTFrcDkXchvfIbj6rWep8tqIC
aHBEdPHgkeu3pJqY7uCedMif63oibm2K1beq88ovbWOS3u7EL3k49JvQximZW8ZKR+HBH5jgCyEU
TEH/eqjIoDumlaXSqE/tjRUZ77NtVvfmZBp7zSCFqyRUJMDR6h77RHG4qPW7SUMOWyYOClucPTv2
m5Gftanc/ea0/Ou0lgBS1QHDoHNe/kV7QQqV7XY9qUwxUq2ruNF3/ErVtQp70k1KBiP90YDct+L/
JTnVwz4AlKcgzhWQgSbPdZq+EYrar+rBuy9b/U3FD/6bffBFPfBj79ZjIwwnzzYMejI/y+VmwCmh
g/xsxS6ZBr+SX9lWwcUWIszm7PY4mWl8HGFx7Wyu+uGo68RAIqLxrKm9BoK3kbQLVsbAWX7GgLuJ
6eWus5zkvIT0IECOsVhX2l00BUSmqLDo2fQLURJ/lEwmr5T0Cww02ArG6AOTTDZqZ35xvRBM67D0
8euUMYauI/Qe4X7k9inONAw5Ht7t2olp1FdyhfJ73s04IGgyJGUA1yYNXBuPl2z1AKOB3GhVoCcM
wJy4eIm9nNmxxRUIdBtu1sZu60ctnN7zSqo7pALGwQxhmo+ygGI7AjnAqHb/11eG/usGnmdos+Aa
NqI69vA/tsBKbe5c7hqCcxkUuNDJ36DaJjgDo3XBiMAyGlT8Rv3cD0XFwjC3V7zmvCA2CqZEeR69
iMnT/O2msVP00XBr97EdO4EKDPJGePJRMzHJWpFGVj3+sviqz+v4qspr5zfiFPuX2a1LIwjzNW52
mxap+dMIUCty+O6ZU6yqSTMfSN+cja+JZ4n71CC2yimS7Fwlyk1fvrPtzE6XB13jGE2cuLazR3e4
qbuv2VTgQmqt8zRp5CfhCQ1p1TfSyvfeqK+dJS8JzA/WN/wKTpmo69zoiEqaQTaDdL04iCJdeyVG
TX2gz8xxAqvxZ9nfxC7LiJaTiTRDl79PBYkudP5QRuTdV5wg47YdKm1TyVi/Ei3xO4b6jS1h1C4b
6pG7u3CS5AHSaVCW8r4V2alThvIQ68n0RPD3BteL8yjG7FWxlJukjYaHiydvCL+Sddn+pteiadbP
Rz9XxXTgOCZQS3TOv8xa3MiMFKIQV1qzgXvtGEt5l0pgcTMXbpYSzVaa20HZquZ2UrZSBLOyNQgi
7chEXMrh4JDtBKR+FA2b2Q2ybAczSWQ7vLyUjkSz2dFtJLA7brH07Axn585or3d2unecXcRuz9mF
6V5xdlTs7pJsn7o7bujTOnfZVewKd1cR56zSpd316o79Ia8wymkhrO68dodXSGl3jhf0+c7zAuVS
uh7EYTAMS+F76i81xAHlzVvd3qKWptpuC8RKRtuOQS7gt81QS/JCJ9WDhNo9xlEmTnNbrcshqC9V
lAEFL7vma9nb9vJoQ0udt1XWT36cWETLumb7Re4cIuN+85K3frkboMyEWGFzS6DzrZk/UbFKI5JK
JD2gk/XZVM8GmEN1Kac+I47x6nOoLrIYkGGRdkYZk12qGvy23QpgZQ255+eqOdeIYPIDorb43DXn
oTlL9DDxeWoWYYwCEz0+x+ap708pYk88v/1J8na+VA5Iks0IEVDyCHNMVt9LrYD2HJECUumwSAEp
KQ7f1IBsU2zmGxdB4Mh8Lt8jBNRISV8Ega1Yqhc7BIFKuKgBuxGCV1A5hN4GhcPCu1OTXV7v3Gln
T7vZWmqM91PFSHKvT3v1Ul59cKy9w2N9sOpD5eKORQl6yFDjXSrtjxSDixx9wUnpjkN06qKTXS3V
RCeIgNV8Ki7luid4Q/ayzVhqEmfdPQ3ocsS5E+dGnGtEOeJcjudCnLNxk5AEM56T8ZwL0iXOMVo+
giWHszuclfzssTsGFsyLITFPLduRU5mPD65x0mIcG6emP0Xm8tiRQs/b+VKaw9M+Gc5xlEeL37Q8
4s5CNDr8qYREBkmhh0QMiQyS8GL0kFG4Rwn5TQw5cvwiO+1PMeT8pxLy38WQ/1JCtmNg5N/FkCgh
BTyqixIyo7Na/0sJ+U0MiRJSIwqv+i6GtP+TGLKZD3iWUUJSCokkxqKHRAmJOiq96CGRRtXRD2LI
GdWUe7Iulcwg3s6ae6J6fu0yUD+3/Nb5lUNYEhfzuB7j5vzr19iFUvTDZoaXmENn0aPPiOD1Z/Ac
mHPRwYSrVrWIM6KEHP2+EF7sx1PlHIlwSa9QX9ebNosr1p6JhEUd03K/hLwDvzKvkYIbBERWBBkZ
9PLIT5tgPU35deEhJIB0Em3pkFpccWW+bS3bu5YxeVhdGTXYXViRI498a1zP5tFRJgQVZFyePTru
VRYihJujYasqQIHUoSzXtlDip9nxIBLiBf3Nvo6J2i83ClIFFn4ZoeAYeNzl8//WbEWg2NRp1xJ0
Mqy/lWQuY6+LaDNzRHmJOD80m3DaKM2mxUov0TQv5WRb71I0kUdY5pJzwDY0t4wKHWVL24oKYQIQ
DVjQqwmSIij6ALYYJbWgYQKgBfqlUi+Y+iDHSqgFhRe43Gwu1XiB1QcRh2kvAGWV6YHQA866i35+
4xb4XQIAB1RUBnEcsKdL4wD7dR4Htb2dWfshIszbpFsKLb92qTracgKI1E2O5Zh5gLop8fZeKmQ+
7EJDXEoQT9guxZmBInPbUuiCcXJaHgFtU8S6UqW3gU0Ne2pItx1F05L02WpbpdsHkAGkzxkckvSt
5m1lBrQrGLOgz4KpCYZLdQ0dkqBpglEu1cugvTzi3dCsIG2C2QqEDCYryOTyRvJnRRJzB8FtgVEv
pdWBTIO5DsB5UICKB3dLdS5ha1upbUem8f22LLdGvzXipeBn1c6GSrVNTFWbsN8o5VLpMwmxnYcQ
bqmGLOJuTaA2xIa2XmvDmrE7NdtLQRynwmaTAv4j9lduiEyjhnAzXaprIEhuQW9MzdYzt6SBKOY2
tpbCSxNFTG+DuAiSKEi5WC5V90FRBIAT+ks1RYD/cGRvrgWyDzwtmIpA0YKZy0APzD4gN9S9lNQZ
mvpOEVDepRQyuvkWXCGXKmzkd9vKJglvi+z8Ko22IzsEsU27LX2lCtqlvUnsTcZV0i+VXAojkOOu
eVQYxyMB4zgsiR5eahrWprpUTry4vW4gTl6KfK+k2STGRhk3JE3k3qZPt1SbMrxeqh63ik7m5dbT
t7q3dfSt6m0nLhJvO3CdcEk0Qc+1wdVCxhrLQwAkn/QhVsqyCUwraOT3qmRAgVoarSDn8uHCkUvF
l1I4VtWBNwU6meJ1oDINTANZBwPXSIrFPOhdAji2rLQuxjp3a/cYzbZFCYmR1JOl1HgLH5NS+g1y
i6jaeJy7uUzSpYhZQf5NKe1StAp+s2L/IiFE0I4RznRYpAyOED8pK1IpJqWRuPhAwh4cICOnKo7I
WVcnwhLstd3V2eny4YTx+Le3kJJOrY/f5W7Wy37ltuzorTF6qts6PA86+ZE5qbIv5mJC7+yEUYKl
mKtYcRCXuEWzn/hTS8OBMJrLu7Qxj/MUxVeXVCsr7iO6G+sCFtOhjWKay23n+patvLqZ3t/0Xlrc
G/lCc59/N1r/FSDjas4Cz2awx2SHXeKPC7bXhFGeKg453nqcAJDXuMUa4RjYlv2YLO9dPqTDuoQy
RWXmIY6Pw3AozYMrliK+NtH3wxINvHe6vZ0v5Xi7ot9F+o5BTAajz1rKIXk43jtM8Kt9Ze+3Bjux
hLT5pdz5YM+H2T3Qfh7zI9Xnx6E/qsZSXnSq65MTncp6qd47ifrUekvlxTmZzmlxbiEpV9toOofj
WbGXyvKr5FIRba3hKsyu3KyJCTd3FNhjkw4SlubOGtadUh3D6BjFS+XmoR8O43BwxMETHLn2PZ5k
+KTJ2sj3brfnfGh7xGUsVcI+qZeij+NaS9n8ePFemZYq7b2WHIS9F0woLjXlR0K3B35A9zD2R43N
TU/rbakK73BNa/dkzie1PqTAek6iAORzouLpTCXFWVlyan9zSvgPAgsXjhnkJO7YTKx+wWJrshjD
Kid9nh4XKsRBydikCPM6DkdlPZSVcT+1Som5FboCW6AnG9307CbzTQiS864kQsSICDbP9aoN6Bx2
ICjhco6Q9jcTztLrPtIPheW0D/Qvu4dWYeky2u7KngtWrARBMVbSXenM5bNb59u0Nz+6JnkqbS96
gM3YkD2y9IrCjrZJ8lGKYfhcoFeUNuSOCYvUAmegtxvV2ucsb/eWyaLWjXp9UwHhW81Do+DjqYWf
KFOxziyzeeBlarPvHp9Kp3skQILxmk6PmNYnPse4toGzGd3VbBXVKilm65Mbllex8QQ6w1sSPftD
nUe3ujs6gaNzJuwLw7qRQhnXjZY8Z0XjnPFQIr1ucPhWCnoLpzxK6A2YG0b1qYn1A+hvm3xAAZRJ
lhj7qth+0xXcQpE0rqU6aMc+Vqeby0NaE1RY0enauGZIoEUGerBvimMspXrf1tozv5/xIAfBwDOx
0NK32gn1xP1kSxVqRAs21nZNX2PpQk7XLFLaXhyMEZBF1CfNffN1kMB/XTBAN5cHRUbhwVilYz2v
+tCcjzTIzOfKPrIDNl/KLqwO0ppchJ1R8sZI51mtRH7VxdM1SM6KJXVUNzotEVLgoUioQ3Pr0nK8
jUI6aGFWAySJwz5ecZfUyXzSx7K4EqFd4uDAyliZpf1C/+pDU4zifSrlgdCeCEyzdfZcXBV/fTP4
DydkWi8Lw1UFH6djH/xxBeycQbGF1RKbEEn9NunQyYQzxnIXgOdLoWrv8wzXq1JSC6ORot6nbB5z
MMgbwi0U/BFekLhxBLDsltIEqkxC0AcaKcf/e+iWdzFJM7XH+R4YYXKfl5rzpmWYgkuFFOtu7L1b
xiEfY+WeI+vRy59C+eTkT2n0HF+q7p4NG2D1Uu1IdHYgypesfFHTV5m+GtrLML12l2qmV+5mOYvk
2JZXzlA2963l3fz17w3I+S97fbb5SD7xPANEhLr94y9urInLtSS2y0FVrhs7HrZSne1gsLTx1YXd
SiY2fOVs0GCMTjmABoceqDYc+vSmqVx4PA0R4ppZbiApQyXrNHhBEoh7nMSfDbeNbqo00lcRIrPr
tndIcSxgPDcqDEXLck62bkyv1mjYUHd0v6r5fcQOWnHCI7u7yFHePNAx7Dg4uaa66AhXtT5CXLKr
2YZtqhCelGntlWl33KaMin1l2Rg7KxTaXSPC+7lLjedelzuhFOq75n52VQdMsTtLMq556MpankRu
O2Sr62KfauR1ySx5RE8cP3rRbZeInBMWOd56lq7sqSmuvR4xdEHA6mqwezAVlj2e1WQSJ6bsK1MX
H0R7Tg+tSOrAyrg1Mi8qd6arRDcar0MfyiK6MBOLNnjZo9FX83tplm9DB3GStn7HLi+m09a3bdAs
3uJ1PFSrXkGvukrzgng3ePB9Jd/sZCwxL9BIm1B1I6S97EEuD7amp342opH83aXy85UCxgHzGF4b
5hKkTy7txX87FfLF+2r0mn5l2lO9k6HyZA7j13gGgkmofX9GEVESsRdknj2uqh5hxl8/gV/pB4xE
2OvxFLhYudf9dCyNyJlsNTAPKyMJ8SZE1qFzaoyDXRsC4sByUFg089OKbWnNyuU64zrpOSNDRKrX
ox6tB8K00Zi4G7d/FR0+xxy1ick2e4ze4WIKuJiyuutnsfvrZ/5L+44nzZLksD1DceX8rHKLUWQO
Gs7/FZtUpGo2EKFEhH7vqhZHbOMLagV5VnqM1Zfv+1/v039HH+XNt/ZF+8//4f33spJNEsXdT+/+
86HEjCj+Z/l//vVvfvw//nlO3puyLb92f/mvgo/y6pP4aH/+Rz98Zb7792e3/tR9+uGdTdElnbzt
PyBEfrR93l2eBT/H8i//v5/828flqzzI6uMff7yDwO6WrxYBjP3j+6eWyDaNvCD+Bv/179/h+6eX
H+Eff1yVTRf/7fzp/eNLWSSf/sP/+/Gp7f7xh278XTVoDCE9M5hzIT3+42/jx+Uz6t8JigChBzt2
yWFdUP7F8lX/8Yep/x3d6sK5YF0ls2PZrbdlf/mU+neU9UtbBYsp+A7H+uPP5/jDX/P//rp/I+j8
pgTe1fJj6ZfV+d+7VprrmZpN7CYLuMHz+0lT22upQUDogrH1ps1AfLwfjR2LqYvOFyVl3tz0YU7c
ZXpDkMrRqhjMKfTryx6QYorPXUXsU6L8UDpQ7G7ZX/dK/GbpVwp8baubXwYnY6lSCMaOwiXdZLvI
L5Hfr5NmicDV7Bd3rk/Y6DtV+rqA3QpT7GgJzGgibIF9krEweztv9EJmUSn9kGw7qjZOHEdC5mS4
HKolRnEl/tQk7QMc7mxDBjCHTCvjZ8ESvlZm8dRNNoHgaodkJcVmIzK2e7b3yZBpsrbjjE1Rb+wq
wAY+6cyJP0/egyM1TDnau1pXZ5AqXyvPua3idDqI6ZSU6MKb8C40cPgi9xZEaxAXYRpIGdmN8VXQ
EPpJUji+MEMwra9jJSRbRq9gBS8T37rvJw6S3hS+JqNbAoJhba+S+VZnLaxG4Y+xF/nzexShOXFs
9vwQH8Gzc14ht5NbprZWsN12+pOROx3zmPY6U3K8N+ltoU1Iwhr3xkBW7peze3S60c+6mciR4SZV
IO0lSVX6hJZsWrPUCEVXK98w+jfbGT6pI9j0cJwxbSPazRCnalN+Cs36Ie3RqgzZda68aZ33ZOUR
yx8PSfLcVM3nOolOaowUyS3uhFLGawj29xZSLms+a1jTfbK0rmFWnhRVORF6ioQ9/2pW1nE04qtB
c6Kd62bLCMx7sGodbKn9TtzhU+JAW7BMkfrKdFS1IYWcZiLWAha7/DVVcmJFrpF7ZD4pRXE7dvkt
W/7YtyTqcHX85Ngs8KB21pobCR+Xx5I0WdL2LMRjNWQog/O9aWkzo8pATOMNZhEMZ+CkehWATDV1
95Ues4dJE4jBBhPNmDwPYnXD0b0npGs3rpKsJ/COddlvO434miXxZ5zSo1CNyNfV4b4ok0Ak2lth
ZDYGgUNTlhYojph0bO9+2YyvCsKoGFmzMYgIH1WG8dkYtedaN9cOVCY2NwHJFEEm+oc+0TZqXZyy
nEHZ8EoeBrdqOwKWZuwRJOGk093PRaE9CifaKCnoOhL9HqyI8T7OkYPFWKuJ6CexDnFQkg3aQa2E
qHrdxkwb7dp8V6aOX9FQEIKKQW00rFXSVjcliQB5ND5ePmt1CjQbE54hALsV54dqHRoGaiZxUEbs
/n2hfiHEAt9nCCuKdHmzHQ+V6q4gU34enfZVdYevrik/J7z8jURHt595PgrAZq+Xh8KG0mNm4iYa
yDeQ7nRtke8uD6kTQv+P/blBfmlxqxtsfgizx85vZLza1IF+pJU/S49O4RCeyALc0Ju5NZ32bC1t
STU+xqN6qEzxyRqS1n8qZ/RtMRTHSZrnOYrOQ+wSdILTph0h/WtP0kRKaYAdJDS9XhVDzPRfShMZ
dqKsieDioAgYejSehwxipco3d02dHx/eLNhE36s6dQPu3M/Zr9G9U1L4ji3gBLTGHpnhJFCtXYQv
jXRAWpgD+ElU5z2pXbVnseuwxsfKihtfmYHkhcp0wxH2LnViUgVUCaGqO5R5jKSoV5+yyCV3iJ+O
nYLCqPKqRVaKMSRny4AGLpLVo+sx7E/yr/qEGnWaUGK17bQRtr6CDRn5cVYbPjCNnTObUBvSr2at
TCzQtFkqbGOdUNkzq+lKyzRl1Th0DFv5Uc44DlOjuZM4U+srMdgEXc2WpB+cXhc6EZg62bVrWTDK
aOm8DpUaZHNGJoMRPbOPf4N+Bb3D49Q502PMjDnhVxSiAH/thcrTrF+L0PmYYPn7zb0y5QVPevi0
5OpwURmM2str1SQWxQUnw2LFXA5vfTilHx1xpCuvQiTNPYDYZV5gWqI+pal2BGxeoOcJ1dUItk3W
tcfaRObXZO/mZiIfpXUHFmT1szTfwjQasS6i0u6U9Gj2g7J3K9z7Q6dyJ8kXtPoKlU1KCknb+YUy
XakVL/ukUD9CM3skZP3emYcvpO3udRQhOA9SbpNzXa4I9EBxw9ri6u2TmG3a6J15ytrpMefBbydJ
7GmiSrgUd17VsiFWJwYZDf+NpNnGgz/Q+ocHupFEGEPFEsLnT/YAuQmns5G+avWtyh1gVeGvW7XO
SyoMbqEAlusQs65OOI7vGNU9qqCaiFT10BJ/zM1P+uw9bIgtn9mCEU02mc4aS8RjXqNXN4fwihTY
k+FyxbQ23tgRVkPonsDXfFKi+r2PD6aaIDe87gzCBKHngcvZjK7QfdOs3zS0/twqxbPTjw+WnmG2
eO2s+ampxKvmofweciyjU+syRMvWmVI9VGH+RfdCy49xaZGp1li+wJI8680ppcdaawKu4MiRseMG
uujtqqp4dBAastbzG0na6SmN+93A2G2Fbe4LJw+anCXjF0MtVwNrJi3PldXYENBQvfsuSMTBHit/
1rhhO15W0Z1B21W5n+J2fkxNo/J1VNO2OWxDTRP+ZJpXVdRmW4jt+WrIzTMWKoTZ9hiv07ZbjTXe
jlmADBKdjVXG/aIraDUVv2S0bMGbFxbtq7o19JXrlXA9816uLDXu/KZ0QJg1Hb5VHXwfTfrB4Tkj
fnrrbPWoLTuX+aHQU/5aCha6jrQJhcgO7zYqUdNr0GGBXeMTE/pH0YTpynPFXYTHguUumKKnCXFE
2lpPRqmhLjZpRLJXYiDD3Qnl1AMKKlJsYy3AcHYbmuZj+ly6YYeoHnPpuISZdznKf9U5uJMe+Z2r
erwEEb2pKeRB3eASLrjEEvaWAC/IXZ68FVfqmRDUZxMLXuCA9BI6MUdEQhzHtgfSbu7Bn+09VLmu
RrCD/nLZlAlEaG28SXUOQGGhbstKbAnzZBLefBHGcDepleUTUQsieXpv3fy+VquXqc6+uMmTlYy+
6NOvXWshIJziaa1VzXU3EwVpJHh4EJ4aogVBwh7Ws/OvacpfPHLtZc1HGlhjyg/DgaNWpFkIXuk+
6whpe1KRBXLHTd4OrLI1x/Qwe2nG4pqOJ5PMAoai0iQNawP3sugeRtPNSEBxXuWe3xX9tIqGdW9Z
ql+45qtiptdaF33lzufDGEyx+FefQ097GGV1vWwTRWIvzuSHqWTtmSyP1aNmhpvULgaA6XNaciPn
rOBnQqo+P99G5tOjGkcI+xDV+U0y0wjF1j3H9hdaEs8D3XWao6DT4/nDbXqWrzTaFLH7Bl5mhEg9
lXdKwxa3Ek3Nzbcg1KG37uaBJE3CHVaErHFDqtJnhxs7LPG0G/JA9/pdi/MYJlL9MUkFsoGNYLxb
cPC5Sc9+NFjESI5eqex913VDT5Zs3nzjGuGrkoqEsRaxrEOsovtZ2oHGF82BPIQm2dvkaPMdMAOp
Puym3O42Pbs5J5rjdasYjJAsNMpDofV+1NbmttqNxayu5s46ZuQ4+7Vp577ageBKQx0ijVg5bVat
61FaayWfkCOP2UM0TdCnQ309kGaG8pSVHcDrndQhDU49SslWk1+UCWiplk/0rFUcb2iSytA9e2y5
8Qs3tAtCDOfsRDa4UR6jOPxwXFLW5qhaGVXMa1d7FXST6a7Ua3KNuJGyQ1llXrqbKhjMszChHyW5
z3kyW5cdSuWUXpc+THsIW0F4ws+lbwz9Vo1LutTKfD2Mpti5PTsLfEbPQ8Ra3rTsvKaUb1LNFiv2
EuUhyy+2w6CrR5nXIC5nG2PK7Qzbb+2FedCoENy17KAnSrkWxuLAIcqEAL96rZZk6izb054wxpUB
NTZcNkBiWplzVa2UCadLoEL635q6kvpsvB5bMhBZRG5SyJGlk6NxQHBJwECAk/VLS4/cn2fCg3pZ
7kshT9Lub2lqhDKf4XbN6tqxQKn0rfVqGTMrUsNrtosxyZl4sSMa4Zt01h9pK1ucssaDEETYAF3t
HHh5WcnLrTdf5jK8pc94m8SR4SfQLUwJPjBv3rqkJkvOGdl0tPfliHeFRIDZLJOVWfN30bt6jbLe
XnGzbJYfK/K9cqG39v1mbgDKEy+M/cTm+WID6n0XwiQZopW1qkOpMOeTDGcNFBxNShD9Mq0YyI2r
ZeJwQrVPRu9c1b3QVqgIB6AWKH818zzmxVPY59sJO4pVgEuxx4ZQBE/dJHm9z0ZW7kEpOToYyiMG
iGaV/S9z57Fkt7F16SfCDSQ8pjg4vljesDRBsEhWwnv/9P0lqPhboqKvoicdPbg3JJXDAZCZe6+9
TMujJK2LwEY9hnCgm9lXTTld+aNuUk3BeMDzisGR9XNtxvy02MkKUz6ithyn5KxnGR3Kflgj90s8
pXJn2PChotGH0223QaO761nvW+tgivFsViPqJI8Ysj5Nr33so/WqmHhnot8nFiNtXrTSx04E8mUS
VD1i4qhMCIH4WsNhDdeluItLTDmsxJR3LU1TqeGs3XhHyxmhyjv9sSjpUuo+kjh4YtJSe/rDnNL8
djlRLc1yn7pivMEXpc1exFS1pC+2vLsxTASvpFWRoktvt/9bU4NwPwQzeLYZ+4xhSGD3C7zhHGPX
spi+miNpbLml5zd1+dZITMztFEJvo027HZHYfVD4aQXJZiYptDCwDyYXpKgY67KiSCvsIwzsF7rs
coQ93uevnTl98GgR5cq5Zsqfa7tugVDXN26I7R/ZYpFzQAFzmrAZoNOCHLUpbeQg2wttcWkSU9fa
afMjah4Mkq5ejKm5TVXigtvbP+PBXwPmYui1XzJsvRKdA7pVWgdYowdT0342TfectqrwYZiyE0OD
HQoaA3Za2ildb/ZWtsuHfgjygZJuMEod0vNb50g9sAd4Z20zPM5LEiaj/ZLm4ivKrMdeV8a4SRyM
jXzomuIHkbE/rMl9JGAG/zVosmn3MET++EDiwwH0fThIUSH9NF4qtl6gsFOm09OaFX1fkxzt2tCO
0sPctNdw8YNDLL3loUXNGrouTiusqBB/Q4rEsYasPtb3MnbePfwj9loB72Ox3Ecy6FteEYY+ae7A
7KRMaocW6LNlShhV5k7pR5JxhjmVekmgz8bXOWb/lqgKqfHSb142oS15MMh83sFx/dTsqgtLQe53
Z7kxdTieL7SXjczzPV7D5b43xwNqwVtTX77gjneX0Ag26FN48ySRUjuTBDLLrTnl86U9TJ78wGUJ
b8V1x4z9e58VfxjugP+k9X3RmnfBJDWwyuFTameGZi8ZPXPQmt/iCXMr45gRXLHzM1QGxkT1ASF0
F6kYoW4hCQz+8InmJC2TO1SVD7rnBpC3GAKk1bPfYAi4lj9GWhxfSYr9dqYi1ZN3iXGLgGc0pswU
PYl/TQkwQDWwAEjRqMAB29kJ9DETu7pApA5dZnTQBswKxj9oBylGJ3wgQNB0TdunWWjHsXvqSD4r
+igF5IkBkHQIOKJ/mnOmYRhpBs1A8GALt7ND6RK6zcqdJSMl6n2cb6wFCkcKMzCK3Be7S3VA85t2
Je163Fu3uYYLUg0Ms1QpOguEgYFrxeOuiRMiTTqmYwnQpEOmEk6Kzrcoze0LXoE3RgUjCCY3bU6/
/BgzjRllUQLPj8zZpf+crPrbnGOvR/Z2COKEgMtpvkmn/VwN997yzIOIVgs/HfbsziKUHY9ZIK8o
HagaoyHs3SVIbTopCKn00iifl1Cz+z3/qY/d71XFVka/FwFkBnEK5JRM9WNL9TfZ4mEoOnMfleOz
MzDj62C+VRXmlJE5UP7p1pn0kqxr6seMnCaY92u49uZ8yXz2n8Vu7aObtJCCnB/u6tf7MmpfRyve
t+aao693jtZUReQn2URQzcVD7pH94I7G92jBNrC0u+cknv8YbUhIoscvsJthUs3u/DWX6fCLGP7/
bErw/+EAQHkg/5/Rfwyefkf91Q/8Cfl7/zF0/CnIwWLSJHwb2cKfkL/4DwMZz/XRvHikAyqHxT8h
f9v/jwNv1IMq6SJoI2LkfyB/2/2PLRhHYPW//Ta+9H8B+Rv8jb8a3um6a0BT5e+obGR8736z6kWe
lWoghhy0RMPcF2PrY6Q8fE11fQ5WN1shYfjHpaMWzhvvZ+fML1brvRGkRWZFx/CR/Na7RTOdXeL6
1T4vcAGPHToIzZn6Pf2wUXgEbTbWfG852TkZkvFcrgpB7rDoGiDRjVG1/gv3FqLSPz4V4UmQAZBh
YT30j8ne5PbNNA9YZMHBfzXqcdkZfssBFIuR7Eh93NlaN974kX+xBpQ95urd6eJ9tV24ahxOYVN+
OhX8UPWtjaZTSgpm822xQpmjXRgnG2M3BDlBKtP1AJzxZXFnugRf7L2Zwr6oGyiHFTHuaYtI0aLS
gHg3dIGGmI9+yVYi5X5fSjzctl9rN9TBTd+vBxhII0CrTsTtSAJ306eBW2EEB+nE3ed6RMPH4eMM
5HczEmHKXvhHw8SgjI+sn3Sjfo6SRFB+4DxDGuBHkuAN53QxtHLd7442lgZ4ArZPzAi7JUhGmpuu
dMGUfLrtGcm3yGnVyAP+9bd1HUev2S933G6udYEO4w/yiAhVfUONZMFp02A2yp/ZmL3HduYf26Lb
LTkcPjx1UOMh7SMH/cYryXFv6uLNYPau2UB8aT3UgU1XisCUF8kesUXr6jrEwuu2Wv3u0mXF55ju
3UVDSPM6fkOSCmTVeWjgjUadNa8eAP8uWxFAb7dt6W5wx9bCRL2B0k6A+ltItTXsYwCjHr88Lcfn
IcUww29QeRXR+KSvGsq2wtw3pftzewzpwE/XHSzhGBnt7KkMoMx/oGXBxjrGBkjvcVvY/mAaZXIf
wfrolrWlltQeCTT+iEYPI76kWQ/b40tlK89APqHmm9HFidv6mrcoXJRPnZ471Mvjd/KAAHZK/mtn
vFXSHPCnI/nIRpG485TAd12/m1gMVj6W63MVwZKZVgrahqI4BXG/WOoe9jrwUDkXL0ljtKGRG+05
1Qt0m8L8vj0/jwxHh/8tNgvBHy6eyOL99n2iYBkaLWSvZqrC3JA+1D5sdVZzZHiQmwFCIx8NDC5o
C8Ei2ZBdxNp8Txz5nHi0ClMkbkZ09Kx5fhEZUURADoc8yyvy07TloHfxq0GdEAwT7Xo8lrzWZt9d
W4o3Qe3ipP1le5dhek1peeuPxPPISQnNZmwOcpNHuC3fJIWWtS3M3jlJYcDHjSY+TA1enbYaEGzj
8cqW/HVfMq0waZNTD68IHmpfeedJDH/+PACSd/yoCioeq2i6UCeyY1cLvorBRohKm/DEiC9Ww7eO
YTwCtwW9sLrPXZcgUxru//f3bG9vitY4lLRjQYad3K+H7xGnudcMnWBq7E35eq3lEIPN9KHIcWqn
GrdACXJyjdlR+863Q/KlhqCVI6+KYPtJ4nUJ1jK6bo9+++DbP+W1Oe76tsYHPvG/bJtRpO7BknCV
23u3fbLt21oEhDtCtHeTmVAQTvGKIbpIHhJwQXfRUdE2wDkDQRUFAZgO80RQfNkHCNV73AT59u1X
uyATAXL+gb/rP8MYrzI3mJ0eR7c0Im5MFj/Q7D8PJtq+OcmeHDxKzq76EGbtMBx2lIxN/avO1gxC
ZeDEOU/jkWTM7apjTSdn2AJ/kXJfk0J19PMBN/vO+4gEXHHG5fupepH9EmHmxAvhCIw25US6bGyS
96HhAL2X+UeJW0qpKavn0ozp96lmjcZXUmQQ6jI54r8xgDVU58mS4CYJImgsH2LcCKV14GAKHJMu
mqHocXvaFd1vMOWah4rjmNslFFJ57bSSJhSy9jjDCs/UlsFs/2ZIvftGbR04e3zL+uwxR0TrR29O
xJO11GrOh+zFXFGDExNJ9Vx3b0Wjt4ivl4h3B851gin/Ck3gpqhvckZpMahfVrGjpN0VEIOOXq0w
T8Dm2y6PYe+5l/IzoaSNcWi5GfqCQVg8vTrJC1gkufU00PvU7w/bXW6WMuNFWBn2SXTuMzgLEUr0
RWQtim7mvFvJT/P0wzgAvM8RK2M7zKORmLl0bd5KzfOO6HSRo4I2EMLM4VSIPgTjM4Ltw2torjR3
CraHVOdTeiIwkfnX9npWZgB3Gc/LuGIfYjWlY/Q8M0Jn3sjk3KkuHW+X7DhYy4RjwlJHY2fZ0KSa
Ge5mLMPEsr4wmiFyCurqsTPW+6LTIuXufVu2vGlo3SGFlovxWE7JF8ta76mr10NrSvxwDQ01Pct6
O7imcQXLsvckZI4gCf4zCccpzTKHqtcQVdcxlEVc4TpsBgar9hA5AsP6gV8vpyGUebFDJ01zTF5X
3SReoOMHspS8G+za6+EbLpVt2MUcbVFWfKwGzii23823hFFrQcQBtxvGzDnTeSMuKJ4KiBantFUO
iA6DTLgVMgRWl2SHkFJe651xjz8CCxKifd7TzxXOeO6gTw+1W7JkNN5mln/tFGghS6aHVVNFl9Q3
+31uOc9bZVYto37CyAfPT77V7Xw3SJviUXiWuEyZDPXGhbjZrJft7cqb5a5KJ6bMb2SZ4BQ2gOQS
jXYqsHtt5uVEiAQDyBE+Ris+t+1JIzI7KCemShP4C898THlrfb3FQb0DyzLrcQxmH65SoSfII7L+
AQsc0GWDZ6SegfY8ZUijdPPcWasXtrJad7k6TkfTbSg7/4gFJ4pI7QnbQNwWWGccE1AAdyPkpUEd
gp1lgeR4XXpFbX+uYl8gg5uvomAyPGe1IIKzeNSt9DGbnbftRlSOPRHjK162s09zYyZLFZ0VSXz4
TwVLzg2OLGXE0eDuut1JUtP3pdOS7hWxv/ue3u96qdsHGc9fa2M8gMAAftgkp/CheNW7o6jReE3t
avH4xK5BObxPCnpNC9R9Xxa8gy6uTS1JnYH6GbZ4HINVFa7+TaZUWgOeWjYw5laFOa77nKgKNCMl
LqQlx8dQFRL4lrVwjm1OPH5urP/IZix6txJhW4TbP8UxPA8oZujk1dk4TWyo8LZPFWZdS+XgiDTw
fnipmWPn1kLpmZD0ABuMYZ3qKJ/b8boEZuk9b6cgIYdQXl3zRXZPWIvnFnugq0rDqkqyXZk0t0yU
CZBtXSpwb3kpTKLNowxqxvZntvNzUnuNr2ruCoOXfH0fUSfA7YASALPySM+6cBDxZTuDt1hGI5Yc
xhPW6beNB+PEg8gX8X7ZSgnTEKaVWY+6Oa6npIN7TgLqSc17mnJqYVE2xr5Iks+ky3bznDMR5UYZ
KjncTBPSE9ibt7eCiPZxNw3O55T5C549/Nu2ldjl8NaY7WO3cprPKTzzMZ3vG+vHEs8YI219Q2x+
6028Gx22tm232jjO294jVGmGVek1Vpt6/V1aeRc66ngwt0qEk3hgcMrgmAvZNv1Wz6/1CAKYwuUM
t71LI9ToEEGRDLy+uGaqQprc9d1LYnCoyur3NXPNtGnkHnuPy7J6z52qKsqEp/2XdvdPItlfiWO/
O5ipqFrDNRwkI0I4KPyUNP8vVM6xYdfEfNv7VUNtL3Ize0/SAzMhJuAtXvJ6txg6FulFVOw98st0
h+Igxcbcr2QR6lbM3Ktjr9Ltz7Ux3pyZ7a3oLMgnskTg3d61Llr6/37dpsqr+AvdjetWeaVctQEf
zza933QucelbfTbhAt4N1rUuymJfiiDD6yZUD/6AxeUly2A6SPO61fN1zHCiYfV1/VBCzu+YTGZw
vSdBoWHr6bHTtC+GS60fAbWc6ISCzhuAgvCgmDQsTiAP93vAYoSGq7XLEvHE0h1D3/8xct4cl3h4
38riNf43uf7vPg/qs5q6iuTxILQTEv4b3danV7HbuIxCHUgIOR0Vuibp6Up1GGr1hEAy1uhh1fXS
I/xqbW2njQJpafdbvZNB+A86QtKDsqtNXMCpamXbnjXqyHaccZBUW5gu+jPV427svTyUpXN1CtJn
/+XJqav97cnx0gnbtZTDMBzkv79xTknVu65JFGY4aSf252D1inQS4U7ZyZ2c4Ee3A9fSubjZVKMy
wGHjgHV0HghIRj1GEKs+YR82/rnKtrWda/50wkjo0OfG+0Jan6cXC+WexNo+dpk99nZgT1V2Eogk
KlWhYr9UhZAYt5s66AzDGgt7gO//8nHVAvrt4+IPiDkH5iiuQ97x3z8uTs1ZOsIp3E9WHAFQ4/Je
3EFX5JgohmvVASa0Sb2v0og83XSmPKa+MAQmVNtxuBVwaovbHkXhTQcY2TmQL25jC3SVaGCnZi7V
8zPOfm3wPLFOPOL27OU46qS+bwbbBgOQtOBQ3j0Z2HlPnvH53z+n+MfnFHxCYVuAXiSPIj767XP2
+koHjNpuO6K8pelhrHNALpzKkAEZuRkjLSWqgllA3s+e4KwvSBWJzhW59vrfr8b8XbhMcBQrxdV1
m2EyFNvfE4umBH6/FBmIsCN+DL6Sd67MfAOGWRm0yC5niAnQIZA0BVkTOzurXvC7LBF32pFzj3VO
fjEjcbtKrNvhtMoTGWQ95958hkLRnmOLHxy7L1vrGWXJH11KCVzqPho0UJ7tAKXz9Np5/lUejQ28
uWblrEB4ybqta2/BkZDgdnV4bNWehpyGwMzhwfLbPxu3dCJXgpEMxoTVTl9zoAZ1NG/LH2flZ6+4
EvWGxEvBehKAm/En7vsruWiZRR+Y+OPBQZm4a1QLrOp1eBFQVuQn1o+PrJzr1nBinkU+gPuxneOV
OmaEQe0OIQj/Zyh90uGoYgrMenrb1gtMhJ4iEkjDFx4S76VnZ12nY9Qm0WXDGHXyt47YJmw3aAMZ
jDF5jCrqkRnuJkQ/c48OClfmcWk2smVNaBaCnP1sUneA+ahmH5roGnEl2symp0oiORGForU4/y79
ZbJobJoO2pVqxDZcpxyt2zWlk5gKcJ05YolgV/5TZs5Nb9nvpg1bM3PBSruUEWKMsrYuIoZP9thD
hnbWnTSqg+zjF4ymJosnuZXAcyX2+WB9lODENwWxRDdtkdy3coZK4uEmsmSP8CUZBWXLfLsuQH0V
TI1BQUuGYuCJIdSzMZxa+xLnVhwaHpqpSH0mWUOINCegxTbWoOo4z6NYn6VBBaieFgX3eMp40qEz
cja5eT/fd5IKbdHOWrLEN5VkmDFqE0beM7Qu+oFdpHeU4Pf2wt4tHNxOMBWEIZfsRE1MgToD8n7N
oYyQYG4UrR7opvO6nSXOzCyxWdMf25abuQuYEpE+2waLuVG//1m0wHCdycR1SDg48ZujFtSbB6kl
z24C79Us4FXMRDAFrrs8qvDPi1DmU/hqwclgXDnZLbFcCfuvRr8GnSvoBCzh7ZRiEGIg/5bn7cP2
3eiGyZwe3MWfL7by+rJ+bAVaou20EVOCrX5VmyOKiCzs2FtNMMa0jB9/4daq/8z1tTmz0VjwnDS4
eBSZKf+1WI8C7g3KC/e8fT6HmNWasnxnq/rFVm0ju8pIYiKD8Wki/M+voD6UPfEVClfJZnKSmmjE
oLR58mGeHyJTKk9QpjKrwqN6S7tNO7hH2xaueZp+rps+QGAVkWDXXlLb5amJ7GfR4KoTyUncRKvB
CDJbrti58WgACzSMm0uXwCinJYZycZfD1j2KNjOZjmLMqD69ToUXMi8H9WRjwVW2Pgx+SLomnS1h
PYYu4cU0EEi7Ekqz6om2NVxGcCTQPf0VxZUcR3Hav4kGSu6KAiqwFhM+hV53K+6fLPqUgokSFwMD
4b/Qu55zBSMw7Huocb4L3TLKDl3tv2/HwJCzQxQJEGzv44hbK1POHqIsiuqjVrTdyWln7q6v8evs
e+h4RJxQK26IpcU8PITiM4By+5dSHZQavclO02IWP4UQHDWwqBjCUA0JF+kyL2gyg5fN0rnRV/fO
T/t7yy4/N5hRV+/vwBEvPaJVdAeXMRNWhAIFJ7VLJE1UnrzUPgpdwmeJMAtTOOJktuLaDffdx0hS
ctp+JKr8Ivfzbc760/bWbpXhtmLwh2VQQIMUOMZMlBqCYs92xM3WCEKQ/Wpa6YrE3v4YVohW//3M
E7/neqkzTylUqBE95V5i/iYBMUvLz40ydrHj08VNaR1F4SVhpSo7jD7/nJ9Y6sgx8ugmDuGBw+ZU
d6CM6cNhKYLU5rF+E+3Zyipg9koZF6jRi0c6G/nOVrAOyRcn6V5Ho0cN0d02NN44afvPLQ6K+yXG
P0fhe17WR6i/2R99QWXXJayC6mVbaGX8lGU9GZY0oGBnfcCi58HQOA/u2J5Fifd26rX77am4REHC
E60D0QhedgXdueo5Y151FPMMnU+1eaVJy+rLPUHU9V5k7tmYFPXceNOzGeWs2gbIieDoxMdQiOrL
LKanouhe/MR72RoyswQXathrf6HEWw8GPY99AOu2CRvlQLPMnTPECSQCfOLr4jyYI1PlXDsadBQh
UWFLDTytjih1N6xJ+yoT6NbbEOV/vnQVYK6HDdH24VNFCXaTvzDhAX6Tm2jn7XHgDgoM1ZKHmB51
VQzT3k4wscz+8V/emX8U47wyrtofHLKSlRrp71Wb8Bcz73LylEydSdXW4Rp58oQYZsPtt3cn98Y/
Rn35rg2WT72ZXmEzqs6I1ZFEgC3tmJ//5bJ+k6LyJpu6DjfOwFfbc0mP/vtlwcebp9kdnbBhnLTz
Y5KYRuvZIjAv+PWmqKdOObrLJ8wouoYEodnAjeJfLuP3JNLtOuBnIbBnxusxMfv7dfgEXrUwFm0g
GWxoiuyLkfZaqE/x1woiC2IC/7hVHbKgUCHHmryuwVbzGc45mstRQlaGQAC7izGWKtG278ZE7mwa
3qsGR/lkxT80rSGaw87+KHSYFjnvh3iJMncPV7wxpnecFf2jtoAntDJiZlY/4rn8QuMKpEQSHKBC
j5vdfoHlb/r6be9xOolUXsdC1LdyJNyvX24lUGqSoDHvGW0m2KeNAyD+rE028oTEvoiI4Bqhs+OW
vhumrsZPgGxsK3ZREG/a0ARPlKoI+NlnTSaqPqwpt8dFx15e58J88eR7aWvy1xrCZaAMqjJ9nLHj
PeGBCzLNhQFtvvYDTAuzMt9nkJdffSpuLDnm+mzFHHpCm3fljH/Jr5mZgKKfxehE8mR5bCZQOVog
Mq+5K9uuOyzExHL4WqxUl3Exx/diZiQsNTpaEf0nFcdNkqWHkpnHRG2ECUpLjSfS6LCN1iDQYxpL
gvj22xxcdo8ueXjg+NveUCfy2Y6797y0HrYu+dcSrccPonK/KXAGqPqnJk/bWbJVgNvY148vvpzZ
ZWewQi1y7Z3m/oLNt1Ul45MkAlRnTW3LTjW4yh8d/JgCf2vZdLXnTdW1jhZJ/pN7HgYexPbXUgdj
trbcpe2JaLKqn0g6UAtym4Bul9050z5tceOfKoY3kGlvt+sbXPmBpAp0g51KjWk7D53Uf183/wSV
CO/1fbwnoEbYDuvn78vGQ/KGiVZlIF9gqmE7KQKCP4TWvqXqtTHVE9oe7XZUbDtk7TMT2F627Srh
A/80Zvum6jvv1TN3f69XRl/ROb307V8u+3dGBbuOC5+DeHI8KM1/BPSo4Hddm0YzZBpFt6GOJKOD
I9Q6NbFCBGe4Aw3kNt2yh8elVwCFOlwN1SuRLfxooOLeE+b7vK2Yeh2vvh21h1+QKvCwW2DEaatd
Qo3Me3+6q63yJSrAfdV4iPnsv6Etvzs9soNZamd3CFNyPcuyf0Nbel8rB8cuiEdQI+wsp0SPhXOP
Y/N6sKfEBWpttXCD5bvSPk4zxV4vrPssahnbqHmRthgvHQXXv5n2KITub8AIuyrOk4LXAzGVtdmw
/QV5dPMKHVY2OaGMqheLuRrkZvYUb5uQ1wcwovm2Z/KfjgA9W7+ZpgxiCPLbngwyIw7+Cg4uL+O5
YJ58zD9V/7QdEBv8uk0xa7d7mOLU3C8Kjd9KwQ01FzbJpx65Cx0klJt/eZO4vb9/OiAfwBAl9AZ9
cH7HH2Qul0HCt4BfkBPWmbaM+KrpjOkHVASxfBoTjZ3LSIqwECO2sFlK3Aens+owyy4SdePTNL84
bvXi9b5/rYa5f2yNVnm+DWc8B8j/Uf8np9GFTwDPbSZqKY1huYroTmDBVbc4G1gHXa9vEFvZF/3S
S0jLrkPuLobb37V8JMclch5h0vWdmImuRIVjfVmYSR24VekO1zkZiMI5obWvMGszH0dOW64Zfi28
Ens3jhrsZU2u5w6IYBWQ5SUCvgOYBW+V1z5X9hfm8UxPZ865OSI1YBHiWc+g2ffcd61dT7073fkQ
ea81rP4bh4l7FEfRTTVwAb6WAnI12g9hjw+WU8pj1CRXbCYk1jIkBEZj2BoL5HGvSc+LlkEcbWQo
8gpKu2YvOzpywvaGA3O60MpCLdNC4LALbTept9qlJTCzJbN4nF4Lbzn2oKeJ/5hY7SVJUbq4EefQ
epd12ZdeWVOHEfQblJu4BZf4Vs8Y2g2fK5uvNQ9h4QM1xzE0UkNOu1T/9DSN1DfvDgs5d1IOIaN1
4ECRqaWFJpq7oYrPac8bmEBFnGmk8/6h1Fz0cgIP0VkGjKqCONJuStxjuiQ/4Vx1xE2tNcBusPpO
09OCgxRJMX2B1KZkuNHlf3gNisCaMyfx7K8M3w+xW75BnPDjcHkxYaQ6AGYISYunrsDlVAi647e5
79G5wf4XElvg2j7GlfulvRqfeOfc6jMMna6+j/EwbDwM49sTlxrouIpilU9ZXzo/mnT8gqDWGdYd
JnoMMzMr+LKkX/z66wQ6uUsG8zbSCD2UA/FwB3Ufc/k69kU4OdW5pN5fsfKdxPjpTjXzZgy6yMpc
3R3uywEIzcnKIrhpSXJecbiuLMHdHD/4i23l8/qWLxkJSlcyR/ZEqilPPq+97Znoe4t5u/TcxmE8
MOEL/EzDY1aL9y68qsiDXMmvFM5yu/bM00SOleGcUKK5/hfZFDeC/G4GV8zRnSsE8TDjl0OM/rCb
PNQG91s+xFic/SAgYpdb2XmpEPJl/v2q1zSgBiNWe3qaLTQnWW1BnhjP6I+VAO+L2xYHZa3jGP0p
9+3XiDmPjoaMy3pfsuHR5tPmiK2q7D5PcUFv7NfFjr9qHc5uWONWk+cEK/62shqv5dxSh9a4nxRd
vcsii/68PGSddZodGnijv22Ybcy4ccXFdMA/wGDWbmDxvISTXZ70IsIjvQHFiqYLM+G9EYPW2hm1
ZUMKVRWJ3dAmoY9UaqkOkIBu7Hw+QOp9kIZ+Lrx7rG7uJgKz6+4rLLGdZVePGTTu2cjedUu7SWt5
LQHRInhvLh5qc3xraN19vdZ3kVaiC3GUgRpyLiZmVlFeZoewWkTMBk6vWdV96VFmSfmQRKgVJXNm
Txwb0kAS/Sb2zLskzx7WKn6bnejeL5VZox46voYKGuzGu7KRhBzyFMbRIUsaiI3E15GEgKDL2sv+
fjFOWvbgt8kfWS0+kEygu9T7x6n2r7N/o8WAaIZD0tYT9vS5me7F+GbGP0X8csWTmcyebm8ISBdE
ZupPiec8lDK8M8ZvXPockQpmAna/DNZLVC5B7n5W1hSWwI05MVw9hvhDBdGAzHGQV8xni1l5OAXe
lz6B/G086ebOrW6j5dFov+tEQLQ4bBq3UmPJk2TCxOZQx3CllEZ2yR8yN92lxH84EWE+YL0+8Byl
SkSYmr+mIfLdpwH8rRyyu2bGs073IUIe+768Rv7VaC8d0vEoT6D+1LSxCcAA2lYUp6JHttZdWhZ0
rSHTwsjFgiyZjR+9tB/dtb92ljyECAKDIbp6PCEPH2lyM05xDc3PeljN77M2nGbkzja2vZ1LbBsX
N1n1VbPyi1TDNbh5GsIQT8NZWX42iL7n5GZt/FCMIigIIfWxpPbcd6utD56E4mMMe982YJBlpNze
diYJu3YHQX1EbufiDwk/wi32bVfu9Og+jsh3MYl7brIAgTieh7qg0vfq+8EqzqbQcWBtwTw/xtq4
mTH2MwE8TYfk74R70GaXeT42trmvYo24Ojf3sNB4KsC2OcWtY4rA7kArd26r/Ngwp9bEGqZeFwxx
T/fQuQF8OQu1+9kt9UfDfksZvhC+HkzjWScfNoo+q4ZYEXaSiCPU7BFO/ZjxrzFUSMuuIX4lwjYB
RDzosSpvbef7YDrnDoE0zXOgt68i9mjgsEHI7sQEIg7X0lnxdXzD0Bqxwt5Eg50k+tmdP23Ar9hY
9/aq0s28t8SnGCWmEReF54FLFBItMPJwyB0AK1X3aDF012B2zEqTFxF8LMoXqS9PrQ670tcYKNrI
X0YM/pB3wCFkjQEZ5jtLb09ak6KINmuCQPU7gswOZoYHaZvsYPVDmsCjQTsNYnzv18gIDLfJd2U9
XSM9v8O5/LsDXK+TP9kuFodzTtAuxwtJVYV/jYg8KE03xT3xvo6J1euUCqrqofOU7mvmRjFmHFhP
zcC31Q9SZMdAlmVoGXyewX2b/OrFzYaLmJ2dZmRPawIc3UPHJeDx3ngt0iJ0tMe1n0MjMm/Ri1oE
j7RPlpD3rY4zyuRbPyqR0s5H5KbYvMxrl92MSB3NKn0cJmLmzV1svozOj3osr4bWQPYVO8PN0H4p
UJi6BnWoqC9d+TaUkjcB3LbE/7U4dABtS1Z9Q950iBbnvfWcMC0yk9dVOxlZ9iDHO0QwV4+BpoHH
OuPqe/wymPDmJCStCP78e8GPeu+uq/KPscnQh118hVH3JSFv0OHWZ1FzL3UmSIxAmrV6ybz+pjKo
QGBGfzQ94VHRgHNjRdR7N15GuTBgib2rkVPpUDWtgLRkWrVSPDKAx8Iv199XGPRQQinbxnIYHlLr
JDiDJj+zqR+TBWmkzt6Sio8+n5l7SrlLrbKlDohNSINh0Tr6N5iBELSGiBjUPLpIl39Kl9ENyr5s
b6YeT4TOncpr7dBVx3GxnLOSYOtqkc0Jkz3tqfXQWmjrMF+wwJLPjlMMeFl7BHqprzq5Nt15/XIZ
i0V2O603AKTzkrOIL0a2H4VrOUOiVf8aVwgla3Mpgl/fnC4/naQawxHKz6Ep1uzZcTMOYG/OL36j
DM1oK/dUxtVNF3k44TjXdpHlK6K5/MLiBVKciuJVnwaCItoaF8UoR6Rn99puHm3n0Na9vd++pRXd
sMfWqTxuv2AGy2WDwDx/mjG+cVM2tE7TxWX7qqlGvtVEe7191U9hbmvIYfu94WTw5aI3n7ho5KnM
g0kHg13UoTRcplNqUlFE70u0fHQY6MgSz5NZf62r5Gx2T7lTPKL5IaUbJ+NygbqHPc+JuRF+1jiP
jBT8Y7IXU/49vREYE8QplPHUqY84SZLUUI2HqbMvlcAr12tDazSfiDEyg8NsMQpmqvU1hXXGZCt5
m7ofQMcXfS6fsBdpYMewk874U3T+55ISIgbhYQrgNRwtDW0zJ636nyAfOquZTZD5cGj0DHHD/2Lu
zJrbOJI8/ona0ffxipMHSJEQBUl46ZAoqe/77k+/vyx4dmzvjDcm9mUnbAeHAIHu6qrMqsz/UXvO
ZtknxnLXgvcCo9VysTkemOZ0yGGMOmWBOseA5+JifOjcZZdP8yGpULOe4uhTYHWHAS9xaDt3iRee
m85ExCdF07P6EGLBddSASpRaGoGqiI79OjwsZnGN9UM4rO5B0Glx121zfai3frUNISt7IJu3Xg1K
M15jUK/Ga+BP2zYtn+B1B2n8MJqornhu9NWLPVDHLZh/u0t25dTDMPXX5yVLvxJzHoKpfLUKCOzU
/GMB7gLfIkaVNBWQSO7BQSU20baq4hcHvLw+jZACOqrgtftEFxPIHq3uYfKpkmpD+qDHn93WJ/PT
kwJJN78POk1bKwtOs//BdCvExhvkYXqmRbUee93a2RhedK0JWrb22mO+zge4ls6OLXwPQbOvqvLQ
Lv7Pku1B0KScOe+7OD+nhf+k2wVSO84lg23RTEB7ETGeTPfUOtZumTASd5CA0PuPdvMSez9qPjSq
7Z90lzdzGCK35OE/3H8qS/QkU4xdikxD54CCxJQ3e09L4NFZ276nrpUh/cuVrBekC3et3vw0257B
9tJwU7K3m1qs2BbyrWWzoCMHvHAa07ISI6whe54S0AdoBBb7yqq/VCTCPVjcFywQwbnuQz/fU14W
phk7G2i1GfIiHEy687qgWq8BSZ2b+JPnVFtYug92OkTbEl2SY42Wk2Y/RCM6A2X1nAxmtkmQG8rM
ABlbYgT0QvsJtMjL0Lxa7preO4uDlx3sjxOHDNXXc03kc9kb75radB8NrYb8XSDY1Rt9cjQQqdbq
Ir5HwwCuM/Ypd3RXTE6SO7Cr56rXqgX5XuwV22U6+mbcPGTV8qTwq6u0KTR3/RwmRfGY+0jnhpFl
79vSnzAsCB9wJeP8MbbhzstM/RlIrLuN1y782oAzxKNaix713No67KiSYy5V3sJymqdpKNpN6+f8
F7rFtC20WnuwwF7tYs6umw7vvRUw+zEy6uYOcQjcDBrkTUfv0aCDwpmN9jflJuvYNwgEm4NP3h6a
9EBxbbyLjWXc0L2p7kbfdjbYNX0unCp9CXDpniK9f/Gt4GcWo7GKrDOYbvbnY5JYJ60gLSaZ/ToZ
7IOG0RrhUNPvGpHoP7Zl9KjGdDAPaYlqF1Tx/WDbJjX9dQEebQO5oMq8qfvV3BPHXrHGmmtEG26g
dVXH9DucKUd/3XJsqOAsaN/Kzn8tl/CHAd+BziTIxzXSf64Rvu90S3ZqKGvA2cjdxoeKLoAL3wqj
AJOYNn1SdBRVCFUABi/Y6QlGiejpGXfoeBzVu/3Mfc7zUMPaigOiRS3h9hcVi6FxZ2vv4voC+Csv
dmkWfJ1Gm23K2t2PgmEbB6fbvxeK0ZBZiLSjv3vrrOkJdYQoXsDKj9j/4VXKMsRVcQwwprfAleoV
NAi9CfZVxzf5oPMVp6NrAbsCCuhPoBwDac/ZcXDXJs2l8DREc7Vu36DtQjPb/6RATapAXcRYIC6m
n+4UTDegwrRht4MqO9g7PEPviNW032V0vD78aZZZ+Tgb9g3crPrzrjb/9NKJc2GXb7KEj1NfrkAa
Cq7wz0KhuvOq8LaYeeq33pb6ZHPVNTqR415dV2qW2ht2e09O7zDxBPPvB7RdOF6pAQapVlBKh3hD
u+iYmO0r+Yme2A1wod4SG5A7Vh+Uqy8wb03gWRBLGgLcvPWEqoCCF9nQ2NkBPaM8rctd7Yr6JKor
TdG9jlLjV53+ytLvsH5sD8l07wxRgkfzey8dAoOew40dom8WCWGZ4dyryqb0VGsD8JcJwy2zM3sP
EP9Vs2EpqzGPzOirWXRHBcDwYKrRINUp1iXbNihZhHP24AEZ3tG3rzepp7+Eha+gsMir5zv6nDNh
SoPlKmocW48NytR9UYiEbjAua7c+osBe3DAKSOqCK4ZmtTHd7rOiuazr2XVTZORo0apbVLVas8XN
0HT1o4pPqhMQzc1HKhHINoOBmQowlinRX41YZCGdNCX4bwiAV/XoVbUd/bONNS45hRwQugpBoLo1
S9DulrbjEIMOg6JZKQiJBngfWgLlQQ8wzFYzOKbVgYbYnXPRNEr0CkmshltxCkJvvYuK9d7VbBdb
Wd0FQxkcVENaG4iBM2DTnesgqxDm5rLpRo2z31Cc5sFEsEray6rZoXpgN16Otv7CoLqk4KW9jUF3
Y0OUbQoNWKPsXbK9A+qY1raJQmDAum2wmyNF7WqdXj7k9V0VAn8aCSMcxNzNHOfexhPwylRJm8hn
plSYQeKLPm0VvETRPkNBNZRlfD/q5M/aL9hByKf2jvXJSTBbV8+ESvS4FWyMAhlyJsZusVo+UM5H
qovOkepozxyWGocjbFzTJBlqxBcpT2/VfMAswmMCAm0fDUo42vHW2XMRo42jZjd+7lCj26leomp/
ubiO7criOKGUshbH1sdXKmkLkwnDCmo5YxzVc5gHEDVt8qaCgxvItm6gTt1qzDqsu5e4/dH1nInt
hJqeiZii8Hvakc6+NNjquUA1rOoPeROhIbfAl4PRs8Un+049npwaHaQfcL23JGyZ3YZkFtyWv1Oz
Z5+97mBFlE8DkCtRFiHzYSAt5nT1a4uPIN8Zmee1Rb8nJ0zfkDaqp5XNcCrjO9UMguL/A3FZZytd
uCoAwjM4b37iHaKuYCss+LTMG5cNksuQfRbA10JcCaeqA8jFZ9IooesOslOwN+UCfl4vsvFgE1AE
TH4LmsLk08jEfl/hvYF8BDVW1PLiirZhT7BVQd5uEQbKO687qgnfNuT9Nf6gPj1MoJA6Y4ZuRerS
YEYcD7mx8UdU2V+nyNW2eRY8qWZKmi7n1p4KhqH6bljrc13UXw2KVnHQfsEcnGRiikSTkT6GmfXR
Gov4TrcbtEGieqfpdX3fAFy7EQhw3eHA2x3U+lYLTGcHdW+y5VRzSEf5aiPbmTFPh0PL3m+IzCcP
xfanwbSvA6IulJwLmgP1VIOCEn5ZD1loC4Nho6KkgvSrMKGmeYoesB5Cm9V941khz2LwFrvBq3XE
3bx172des02ap7AAItRbMZs4SUru/MFG+0SRJMfcheoEtHmD0is+GQ2SOirkZWVhg0xzobUxhcHf
rndNG9MiR+WKhkG2W8bmpKgdgkM40kX8WstGPvNhpQqJah6NX5P3qRlbSgyt825rPX7S03Bt/eRQ
uq55sFnRGxuUJ1Vl2oqxn7UbY3HLrR2YFXoPLihAKzpAtqXsWOWU3DLcYnwjp3UiN6KWv1qEugZp
MDM/KHiVtuAsstwFUVXdCC4FalPIjqB1NVTrrhdwY5owxVubaTkLxS+0vhXDemz7DEkzWbeWkWS7
qDhkghzTx4CyO8uN8fyuGnSqCazChQp56rmYsDzwpGuw7SK+F1n0QzNM57b5VdgrywVna34t3QkJ
P9k19j1ANxM2GMgs71ndiGrLSjJ0HfO+BmoCAiP56boOqKgYXZE1/DQIirKh9D0PUfXUdQ3qC8TO
NIyhGJWU8CA4qfCvEpKeuXcIOz2oRRKbDjgJeFSMNkx13wg3QUnPppImturRZy78PO2Vjso5qZLP
g6aHBxtIp9oiZJlD9orR10poNQuG/xakLGAj06I3m1FjsXsVElAo/yMBCz56o0ZJTU6FYsrLDqFM
qjIPQ3untpQKtTuV0ZfEGX6pNKOiTtoHrzrIjVv2AaDV08HKVrBHOVBLgdH5xnuaRpS57E25Bu4h
XTnnCr4msRL08mkaSVZTT1BBGdw8/l5GlBxV7tVnhyDvPrNLP/8zGfcYJS1dgv1SS7UVPa07Rd6x
BErmZlc4irg6QrRfh4BSvHC1BVLp4Iy2cGTilA+8sSvX9GBX9pPESK+LINi3MzgsxGNuGGhwDZsy
Sh8yyg+hm39F0sc/FqzjBv+LOzVWaT0uIDXDe7XQR2poxE1AvrD2yk0eo4iolRnQeQF7KHRjO3Nu
n6Mh/J2oXI3DdlqGTwoaojCIeUX1zW2dD1h40VAXWv2EtvhRFz/xaEkORj15+NgFO99CDS81z/gK
vKnQ5ggQTbELVXbJnZ5C74dMGNsK+ubXPGiwwD+8NI33uleAtINqEyN8NsX5dmbUDyo7r+1ApVif
twms7t4j1tgFBkFqHwSsvWP/r92rFQaWE+vT96EGvhSFycXS0nu0d6mu5YgVl5aN56bg9RRGzjOg
/MUYvB7V4nVzRkX3ppcUzT7FchbczTqy20m69IwQ4ye72s1rRolGQITWjCxqiuCzBoljmyzhh0ZQ
4v+9XfBBQKwA0+cu2Cdj/ok7DR8c2713nPmtW9Oe7QCX6Ybd54VTtzkIzYj9X4GfF594tE20BscW
mLNWvVu91b96E5LMimqK0F9zLP3oGeGEfWDAkJjMpGcSYAwrQHLZhqsB8RCUpVhDnSn7siKUeGeO
wAJqOWqA5j0ldsr0E/iu4uypiaZkHhQCJTDh/iHIu26iOQ/R5oGN0q5HhDbobbXDT4XzHGLhz4Yg
2y29xGvM0l9cj+pp6mCqZbbuacm8pyZkrla6eezq6pQteoJPkrvrBCElt2z16AOWI6YPEjj7nkgY
Nd6bg2TG0Qv7rRpvOxguY+dihQI0TBaJgi2qXVIZvSFmTQwzWg1xg6uaGWproAZBbbR7ObWplYZl
9dkPXVdhglRKoKpHZfp3ZJLpxL/wqvuiXgkXqvALQjzx2Bh3ZKhwr4JaK5XO1ZdMgCvn1M4YFLsP
jdd/1I34mBq+oxBMbamDL2mHXxjYAdNyBAIaDsdpyms0HdLuQCOAJQxoWLB1twgmOzh/sA/VgP21
ppunZljKg0Jrji1tcVMGq2Cwbhv7aUYBdOhzzqbLizoHBJntIN9Zjhu1AlUMTz10Cpv+tu3rkuFJ
68IO+gKUTHRNThzwTm5aPKOwym0J1MQ200vo0JJyXeHXD3oCABFi0mS4r0CovlRZf6IOcMOs0W78
guv9MXRQW/b1CilNokM/tN/VkzOL6ZzPxp1lNB7rlL2YgoQK/SpYKxvyg/VT7atU2FH7iLR3g51b
9s9VR+NhoUEuKCqFzV2XDjmNCb68EEoVucSBDQzWqLyByRQKux+FgKs3eC9zrlUTXiWwsopefAy7
Qke/JMFUb9eLmvXTKjT5aDa3c27fAsIE3Dbsy/2nZtZQwJX5k9Ucd6nAoviLN8hoATdLgdMknf55
Cv1fKmtASdM2hUEfw9eKvTq5K6B6qBcvYVBeUS9kcfZ98EIbJAJGqIDcOs4YYb0+JW5/ZsqLeuuv
VrjgOodH9RyXzIU/ASdxXB7ZqWhbdcgPR48dNbBzNXbJdBiq4dUTOPIwaNAVS0pYRrlXE0NCU220
4YOZASqIly9rhLhVBMf0brDi11LORWbe4eSeZ4/qVifNf7Py9OLinr7Va7pn6ruqNNcfBsfVt61w
RueOj1FPGnnhX60WcHSmZq1Cv/p1E0TsXFMUwKo7R8KgpmkpeuH2F8SJUX9uHtQBy0Gx3aDok666
iXsiBcehAi6heMw2gVNChXpY8kMqZ4FZmBU4QicTPa8WwdJiXtdbuNBN2BP0Om60XRVYhiWvqENk
vyhIIjnblve6azyogVNbyWVAwSLUa5ofpo0ctmxxGNlIQwWthOQAtJ8dajhbKIk2dOwK2zhlJkJh
OrZLYUTKdsBM+MTLsJqXgzZ+HDk+UcUt033v4Ctsj/VbNNbNY+gbZyQjEbRUWw9OlJxbhg5tXdWI
Yaup4ria9Or6UhSR2SZyQPEzm1pU3H3BCQTXaorhpT1wwrF/Rmv2tclD45xMx2gOxtspynGr13lN
H3JMdonaABInUEoc8yA+Zq3dkVjzfOOwcXABTtGWD61tM5j4+61Ff0Cme437r2uPwUHorhiU2f1O
jwF3zhGNDb8+Kx0CjgoTFp4UV9XDcjXgMkaHIbjEaYU6HVLOpGPgf8hs70nlW5iLHPsVKQM6+GQj
wbZab42dfIo781esO48qjKszs7ckgOYToAUqfFSeWey9eH3MUzb0GfbDWyi5Ed1E7aV1qPNoWf3q
2DyQHAekbV6TJ12bfS6ZY27osZN57W0I5HpTpeQYa9+XUF29+hIjrrcvjAQ7TT4Zb5VyV9DXVPsx
zx8fkDrGuwgMx8y+/E6zCggaY3dOew9FfJ+h4byah0P4oRfIV5PVd4E1wnKmQVU0ZXefUhpbycVd
GRb4sQFPMjPokKWFceSQITRsoRzrGPFwNFC4Qhgt8ncuKkwOuILNkKO22RYE4YmWqeXjkNMBMKbb
6hZ70+te8roJDzSOv2mz7R06k0p/6aE7yD6smNLvYRiiS+o0Xz2nvXNKs3gYwcAMDdJAmZaVh6F9
hJCGu1BPuPPTcEen9ENUAb7WYuyJMlT6iwLxwrTZxFGPPaXF8tJcZ9gZ9jDsGjS/U6QeU99rkflr
tkuD9UIDVMwt0WhtqQHnw0jPGhLUoGURxV0g15YfPfpLitIHkh1nP3K9+3TFR2paQgAA6JdMXfIY
R/4mQ1kxzAZt73j+fk1mmlhWpd2bzETUlWGy9Uh7mOiabClIJWtWn8ZKNKyy+qUrcJAezNrfIxc8
THr/FCISXDnIc/u18wrHBON3UQ2Zy97c9hwwdsZCmIznZz+e4zvjvmnRX11W7cGtmNVjbH1kPUTd
rz4p3+OWVTIas/1oTfZLPzdf1lDX9+OEhIP6T00FpupqorCpVYcynl6oMFGwHqxf6wLGEMHbnaXN
zX3o6YgGGuDsQKoivjfQjObRdgVUWkYG87dyQrUjMof7GUBrEdcp+dZ5cW0fi6zagzu84L5Bf7zH
i6HpilPpUBwyPVD8nal9qb0ItS6nnvctvMTY84erHzTfgqirD61XAm/K2euJ2Yc5ZMhSpFiMd4E5
0CF0QrpulBwscCdThUnUgsSVDzKEErP5kpXpiiRjDMA3XNhZonvjae7Wn2t0AOQ8R/vpW+RFr7TE
QQMu8GHKDr/7Mv4B63SXB4gftFn72Ppxsg9AJcPgmfKN3+WXZh5GzgvpvAn7x7gYqRcOAe1mJ9rm
/TF96meEchA0XvZWamd3cSt/1ySW9EiOaTribuelBbBXrDiTAG7ePOVfOWw4x3VoLxp11nVCpKWt
vti0dA7g9A7A7ih0BR+t6IcHmOJUp4icw9F49KYuuAzmt6CxfjhzYB3iKPmeINv5lECwM9cwfr6A
NF4fQ8iRHdQh5Lg4S1petet9zt7g4wEZcHDJaLeDNrqPZ85vq2cGmH7HHwe6AAjqwDvwRkbfMPUd
6LIA8ZTlMhitt0c+nT6fVd3bdYpUDAznqTXQ/G+M8clAGmKCk5SlCGemMUD8wC5PXm1/manhPJaj
1IU6WiQI9i3bLkzfg1xL7u2i9x88a/owrJN3SNhFAQjhyDFV34rajLZmQxlPz2gsx9WvzJtzKA3D
PbWx9HFuRm4jwTCjWSBYahLbOG2i3+GXSLeB1ZJTQVWUoBkjH/Jjpp8qy0dGOXXY5A/mvnOGSzg3
zrFzkVaCVL5HzSk8+dSI7Nhr7iev/kQp7mjZQG9dB5JaEZqI7ppxhEnr1D2l1Oi1zloeXK/owYTR
udepdjy0fgmFhllIcANjgV5/oucbSF2IcgZIbDrYTe/qIMIORMPprJKTkYcas8JF/0f6kv/OPOpP
rlRv/werqv+HIpQBqPt/L0J5HH62Zfdz+aP3lPzFTYVSM38zHD/g1G35tgg9ionUTYaSl5gG8Lcg
KAGjdz156R/WU8FvnoXHjqd7rg2u04AM+A/rqeA3PD3hZ0CNB9vOy/+RDuWfKWSOjQalZxusPcPE
0cxw/kIhoy5ZBUWQAVuuQPa4qGmZ70ifE1teVngmpdFsQ/eSTafBepFZH4QvpvN9HE1wii3a/a8i
jmMvL2sJgANlMBSWW44iy3tP1vzDuL7cyAV/VDv5M8Hjf1yq+xfRkKjT+jir83njjteuPXXrdXT6
TWrZCJCfDNyc/v7rzL94Uf7+hbaPpnsADcP8q1FejqNHjRgFYpKMSz+1tHDpb/BzXkSgFU8le+a7
saXTIbLC7239OrOrzhC4jE8dTcEKV5P3ogY+4IEzM9g9ngrCmabtFiAzF1ioEw2TwDyFFPblQ0rz
Atpzy9hrtCnn+YJq8XaJP3sJ5pHvGe8wnPepfXej14YTR4i8Lz0dWLTIFmSbdaTOzXuG+oKfyVqc
mvxzUrXsxLMNF5rP7wjUphr7UN6LbNHHpj8AD17d93FuaAe+m8PFd6K9a76X7ss0X0D4yGevMSGx
BD4RToc+fOfqgJ9E4QsXgtDKNkaFA3t2BFgYg9y6FMPJyk6CarRQBMGsZ1+P78ZM44PPEVfbBOQ6
l1GjlJFXF9e/mMmrn2v7Yk53WfKuRaeB31FXnU6e/hz+cvpLBedlPfFiLuzUaUbD8gJBete7jyFH
8zR59/UWkX4OvyTUZK8XOBGjprC82KjhL9MlminvRaeSh2F5Os1vpnV06ptTC2F5xAzG0C74hQ/F
oZmMjZNzzPG/G5hnyzvxp8b5AN7EYx4+psv7VJ9kbcg4jg4mxXd8o6dTUm0vLd5D/IUdXsIYuDo1
dLEI6gF6kcs8Y3mc7YSWs3tZjJcQM1+k5nAYgIrUUbPmbuQwbRR33K+MGOzOTV0pjSjAeunRajnP
AzZ2QJV6/NvoF+yEAFY/tv27E7/KCpTr193vZfCYsKK14EXnMvnCxsB9TdsAoED38ZWv57wLM57h
st5b+0WWf81bqleefTu8y1fHtBwy+5Iw4+W6eNcE/E9reGYh6ocnrp57YGYycfr6pAu89SXJ4SUA
8hgBhg6XLHwsp1dUB2uiBR+edm+mmjGsBZ4av5FeN1pMQPdtHGD+lyX8Z52h2wqGVG0augFJ1jSI
y3/UR7K0xM+9rqeH6xa7hLbf8skMTqF51ZJhY/dcQsn6Itqlpx7POCNHpxzeblNcG+Yve/w7Sy92
PInUYlaUp9C/ZvkVEN3/Emskyv6TTXW7zsDRXRTaaJUD/v3zdcZmwc5uJLSJ5krVXfkHypCENgQL
CHc2RN2/Hxr3L9yy378TcKdtk5tMVNL+/J193yTTxGza+PqD4ef4BUi/Ex8ldEBA4jlpcReYjAnS
O0VdkgXw5KXgrPnn3jlT19gUixqJjmNHiJPDgmEfHSNsJq70I9vUprx6lr/i/yXdI8h5D5ivejeG
L0FUovt4xqhsR4F0B4iXxmW/sRYLXwieADZOi4bH7+CwnSmADnM8F6ZDd00sBBMn0JT5x9WF6Wye
qgo0Q32dQj5+vc7IQ+IBsTi7Mjz3PYrfdJy6K2/Iw6vpoaq2nDXsbqSN4dOEIMVuHFyoCrPYxgEo
SyoB/thjooMlTvRNbknGI7LOPaVDq2Tfm37kezzj3ObfRMpnBOArF+04JxzNNqnNhzbG1uWlRb+O
qN4x1aA63Id4hhk6OWs+84RldNtVPW+GMuW20BNDozOHrAJqtpc8xwtxipfPcJVfyGUx/tDQNziu
O5gBLNdW48bNnaGfk/bKs+PhyID59bXCck+uR+/1g1w2W5FDiDzHiBiFE//wjf2An98C8qFeuDGu
S5AdSARskhl/oeXMp42retSlfeYputiJMxpugC0L6NBkQy8MmTAIRcOVQW24F94VuE8pivbY0G1v
K67yEW9iAud5u/fYficjlgD0bVJa2XGYqLuKJwc+NK4ojCipAKs1CslXGXfLMoDwYEp5tGjBybVz
MWqCUm3IKYdkba8eUMFZtwPWLhckv5f/PzfwDfPhWC7XevbfYhGg/hZU2BSt77hmt/Gx/EG9bs9z
lqfWwkln7JsYMzZ2PJp+kPGTO+F5y/fIFJxgu+zkB3n3ymShS47Sm4M6VLLpMPaKU0SJphNPuCUQ
8hODyFODxAwmhIdIiwJPQ3nBaI9mdZWxke1LRk7RWW0p3jwT98ks4SHM7tWFpLK6ZxaWTA5A7tue
S8oMaxdijpktrDtJ5nftc5heSX1jc6zro1UxS0beA0c5wi/G3MkHqxDHQ/1sd1e54LGTh4MggI7U
tHf2gOsT4VYQoDAkNpVFh5WlSTCSK+Rie0Z4xDGKN5lcK7+Ry46Cc2mau5gnW2q39YJeklg3ejSy
uT+ZabCl1H0iEL6vHIg8Ubg3YgBW1rnsmFaIZI8gJgm88l11kYhcBUo1PFZGlfYaVkusQ2ZO21Hg
8M55i+WEf26xmOCutYk/4HEsaIP6ZFOriQ5ToR9YFpp/Bb3Mn0Ej467KtqCuCUKWyU+k4Llodgjg
4wNXklGfhwtmDWe5APnMWs/xxKRHn1xDACUJT95JyIZ+eDew/4xbhj8zth20tJlhK1l8o2PL2xkc
VobcRC4LZTpKuskMigmsArmXgakqLxeQ8uRR8jcGJ0PN3UxIkcgnSVCSSa0ZxMHljLqgFHVUvAqj
73lPbx4NCgZTrpbLl0DW6k8IhOka0CBekLzGNEKiTsLOWnzkqmKqPwOeHG0L6J85QIRicnXaudLY
VPAAmEcylJp5Fb1MctDAWxwNhUXWzrBi9ZXv/BGVDy5TslTpgUNjzcnohrgk+B70QMZeHg2RyCQE
R/VHuVV5XqyKgLwg3yCZtlBTSJ55GxCZGBeuSyRawcfu9QMuPzsZ+Ow0YcQmz9EiTRvkEKc5Mgu4
udq2ga12Rz/4lmovCUDQKMxwgtK38ofDdMxZI/LtKT17zkOb2H5ztP1kGpIZOEHvZawlgdmg1lYH
lmVu7eQmMc7ZNksBFf6c+zhkMtqSL2SOSf4w2RnykkTF1X2xw12JL43roc4eAaFeMVn7ItAYv9IP
Mo9l7soQ8Qjkaha+SIJgQFiXkU/Cjjl6ltnhM86Ac7dNkdOKYMwza8fIHCV98oXqcTBQkhDIEi2o
Wgl7krpuSQMhXpWUnZmHQp5R8ZXfSaqcUcqUrC7ZKG6vrDvJ1wQz/lTLTSQvGHRDUmdYF0gbnzGK
1Al+qLxLDNQZfcn3vBDNV/7LvPRYELIo5Pe1w2vtdWGVRxaXGFm7yc1p3SAGhjjohenj8EXVSeYS
2Uu+WbYJCdFJprmkaLkRiWsZKt02cUxyOF8mT4cHZjLcEjj+fkf0r457eBZ4pok7hC66lH/eEM1R
vcIPimbolLgJOwRgUoJsRLhHnezYCSBsUGlbtmkyp0i28iPjxx0XnISX6ONqnyR9yXpWaxvoJcmZ
9XVLp7CnNx3PS/4ckdSrLFyJHU30LXAeCy3bsUz9qd473CxhTWahhHtA13vJt47LqiHT5sSMlrg4
lVeHjex8llGRXzYsL2YR9WOknolTa/6/cf//rO+ido6+e7PCMJAoUEpGf+D+wzItbT2iT17E0UHu
nwTH3JGk26fJcWy/DjWq41dnPRF8yYOSRSUOuaRsmf/ys1grqtjEABNtAzG6Tn0a02QeFqQEPdli
MK7eau6YNH//tJFH/Z97bu7C91x0Hb0A4PmfH7c5zhR/XbDVMrF42lxqYnwtkdj2mOu6zGz6FjKi
bDjkLjUJOd51If7KtoW3SNbnbexU6h+adx4iNii8kZ2h5DuvZRNC/JYNDWcHvsZcsOUyr7JCnM5S
wWWNPpYd0IKxO7LHkLdP7lWe81TwnBkb+Vcipuz/+CKUqXYeKlmSmdhByEZIXpEMyfySkDpxFbLP
IDQijKNSouQZFYMJnnn25hn7Wf8un1CSBSsP1XnWnmwCh04/lCHxzT3LXlTdNW+TzSS7GWYdP7G9
4YDQ7mUSSrqR3Cg5VI3UbXHKNsWkVahphMjbBscCZOQTI24JUyauJMm+KHayo5A8IglA8gYlKeAd
P1qxBHOuBCI5NpAkEsZc9us99ychTfQF5F90GtOqoBfL4AdoX41n+WTii2xMQv0kEZ5II2Hbs9X1
ADDZVdAOvRdZJygjkAMl/takHy6XzU6VIrVmnSSK8+ddqu11/UxWknt0GH1+qSUfJRPLs0T0jUI9
sYLMydcTOOXxS6zkT/5+2v6rSatjHcecRXTDCv4iEpZNuTWGAyUpQg6xiH8kw0nG4FslBfz915n/
4gCNEZfr2L7tUSP868HUbih1j1gYyffJPIuovzDjmWryCDjWyB6yLwNycoyiwIO13FUtsZuh9yuc
smQbJEc9RpknuZD+fzF2f3+R/2pMPN11XAqYqJFI8fWPh/w4hDaS0WmUdSr79D46yOZHdhA8fsZF
fd1/VAb/v1S4/1Qq/3f19P+HZXCl4/Xv6+CnpI+Hb2Xy7Y+FcPU3v/sxub+hvUQzE0lR+CvkjX8U
wk39t4A6uEvyRWvX5EH+dx3ccX8DCUEF1jZs3ZWM/HsV3LF+w//YRtQL+yTfhaT9n1TBLf73p2zg
6ZgWMc0xL2KqI79n/MWPyTcMTFRioONmRms9w624++bCF2WXZH80PVT1qpnZ7230Kvu2hP5xznD7
NGe6iVZCW0jI1IV9N+Zgt2z0BawaQup6QtfiMCclUuDuT9+jEoiVQVvX+6SeXyqreJh67+Lbyy7s
Cyz2ssPceu9r6d+jYfQcYH4WT8941h/GoXmyZ2+L3e7ryIG40/2dMdn7vLHPzvoylI9DwObebE+l
Vb7Fk+hMdGhq2vXDWC8n7I4emgzacy/uetbXpZyOpmuIbIb1pYGrZ6avmmbjgRF+a6buuW27YwqT
d8EmTXSpqkXbRB4Eccv/gFfFoZmDbVZo2z744X0wh+QAsfARC7g7KPtpfB5R9ujr4QEb3PuMnZ0H
octpomc2V8SKaOuP1QXUHoiuMKe8tXanAgHQRrApbXoPPGw3QVOtxhCyvX8XYo/uIoel02fH9+Gl
kfZi9LAY/WvZZ1CqURaEUZcm03dr1N9iOdAG2X1zMYqm2dLBRzG4wKo3HA5VbUk3bu8v9esS2BCg
6uKlTQGZljlqUXn/HOfHIkp3A6RBVGfyXR5bhyrrzrUZsid2vpoxvW/sbVdgiUWe3NcjhPEam8Ys
X3coOG760H7z8q8Zs6bGdK+i2puHWMr2wApQiQZj4mLKA4cTADdlYvPgBChAjMyAvAW8MjVPTj75
h6oIwZJ6PyrHw38xAW2Zie37LnJ0mMLoQXwO7fXk+ul9M9Ish5mfYGaetMNb7/r7WIu33tB9r2LA
NajIPGcYt3YB6rzBKiju/HFOq4cxbl7aOL+32nS/kMe99XPihM8OnYq82mRG8MFrgZ/67esY2RAt
YYnVSBGhDLBM064IqIVb31qnODbo+GfDt7rLrukMOMMci4fWQK7FwvEuQfq4oc1tRu0xqVDQTc/O
tGxrDVmzXHvUrejZM+ik6hFUZwTPkNpZR0ArHaCx1UNkHx3Qp753PqZsRCozfBvbcVe2zdZN510l
rrpIE9hzsnOa5ePSnGK6FP4AF7V2cONCMKFfkTtAycStvg+zTuped9CyCzYn6YfY+gR355ONGA/C
MRy5x+Icm8Mn2usvU/LYREjJNyiOF+49zC/U6uGDZvnj0PiHNG+/xU5zX3ndixdXh255x1TqhwPU
AZgAluda+Nx04ZfCHZFMCAL/LfW0w9SACE6owfcmSHYMucutFbWf5rZHljW07oNhr+PSUKH/YHnj
yer6ENwNTEaHc+DSPRi996Fz5tcQc8zMi/ZmiyB61zpfKiwd/Sm617zozqSjCB/1ataXzk8BtaX7
ougvjRvH2zqYj2k9HzX94q7aYx+AYPY4qr7gxvMTav6psaynilb9kBp7/OU2mMj4+X8RdR47kuPs
En0iAfJmm95nedMbodyI8hLlKD79fwRc4G4GjRn0VGWmkvxMxAnxxOCa1q90doaTfJuD/uytZC38
BKUjoLWJAJA1Fia8PeMVAvdr77cTuoWT5cJEHKvI2sjcrTbz8Js28SMm/0MbxayZvI7BidxCKq23
rp28RI78SgvaA6P1b27d/GBabQL/bC6iNcty0QP0sJMQMWOE/NQDo2XCrArHFNvRQeeZzcPBLgX3
N3Oyujjjwi62RZg893F1alvkGfnRzgF/u6i3zZMnrXcIFI9RS9s9iYiZwfjkjmiW8nrnqnqrAWxl
dO/ob57zrHmdh+JpJsYTl+1+nKJNLcVT7uANJHWAhJsl3fogna1bjl8u4pgssDaihQbDissZ4HSS
iGea8xte0otTMyqIm0VXiPxKrlU6mpv0rXdktfH91NhY0vmtQr4GCP7NheWIZwCuz87AZJ2or8oi
9iSqT0OLoP83Gs015FuBFd2bYRq+4OJA0gl4BuEKjo+d7djnlpBw06NW5lSybfE4LTvcsl3SLcxz
rhMbrxvVW4H7xPbmUyE/zNDDFf1v5GTzaGiFDWLGAS0uoGaRnTOwGpHJsJp0d1La2/tec+mV+Wkv
glm38T6CwLi0PROvTp4UoSFy1ANjML4eOvpGxvpf7jm3ruZi0GYVrseJPPo4mzcuj3IgaF8YUqwb
RR5MACKhG652SZKGqN9LlMgWDKCJky2yZyTmG7DGzGosCFiwb+AHUO4/OQKbV5nekoIjWoc7J6ZU
DpT8dML6P6Mp/pKg/Mim6i92IBnnpCj2efuMbQ4ehSiYxjEkJoh9dJ7iFOQrqKitK+cAuhOiJNF/
gfP6JmXS2gSgOt00YBXKe9yE0K4mquay+nRA7th1dTZ7sekznHQlv3AkXqfA2qtFkeI5TzI0r3HT
/Yc9YB2a5WMXv+RpAj5LLE1gjMDJbBQTveyaztQGrfgZOpQ2BeQsMX+X02fT+8ixsZAlGIrIkppi
Ad89hPHSZi85ELDaqt4mWEKtS1MXbjiGTnV21wGhAim+DLMzvtxgFfXdQRT6qON4P1X5c2IxcdPd
T+XhUkw82E2hgQwt4edMW9ud1gHJ3pu6QYGCrB569oE0RsSLo/gqzWLbtCwF5mYLGxQqqv0V9NbF
dsd3bec3YyTNPjfqN6OwzmaYnWfPvbi0g52VkjpT7ThMSVKl5F+X1rfj49KpW+9skGLvecSnQ/9O
Nl0P8Rvo/8F31SlxEoEZ17VXc0Q+QOs9p6k4hFV9qjwyesfiLk3nMNrlPcbSQsp1cMESSruJR1wb
/dmNw/ewH9xt+LiM8P4SIzxV42OeHRVgIn+2rwQLn/1S8vwyJEYkQe6R0THrN4uX5SAPpmd7gFYQ
ezasBzrOTPyFSXesWDAGU3B0p6c6jt9SZWNYG29WW8BC5DHOXNpXXdtXC102YoxLZpef2FJf29h5
cfLhn0ACz3hMp9vlmBRG+urTWKNMIKhvQz1LHQHYFY1vbIF0i14nN8AlhJa/ANgTHaPyzw+bfYph
1O3/LMgTrnut5q8gR0MEiwLGIWyLeN4DsL13hXV3G3mxRXyIDOS7cZW9KS/ZCYR5RaOPRrItotd2
zl89Fa59YZ+l1e4GQu7s2tiTfMyBksO0nZ6BrbS+faMXfnXZI2jPPht2/9hwkZAatouL6FqV+Sk9
MTQz+v3QpgfXj55a174YKClJXEpONbiJtCaLuv90Eb9uozjZLQpNKGx30xGfXULkWih+Rd91xyhj
8jwE0doNWftMu8goTQ6a+ruxo2zdLoJtLPI+17BXdjsI1fvCCVhFsDrM+D/mr4HjfZedKtZOiLIU
drHh6her0S1W/dbeRCXwBX4tbtHCJGbROIWpesX+9+r3vnoadX8SzGldB+ZCPLrZ1sEkW1nUrtqZ
h62bMCIYDFbMWP/KNKFtbw+m2a51oDnkglVa+LeSD/xoq4aEZ70PtChWlZlgC3RS49Ahu3XJDV0C
CaDX4j8Nk5ei5IYnE9yM66ehsHgIagcXs7hWjkK1gDe+SonHAhZMidvZfrP13WElbaIUB7QHrcp+
4ir+zhOyUa0ZqWlnnCbMpWeFTSELx1+0rCFai1UctM9DgT6kc3BPlKwyOsvaAzE7Kia4TpMCrTeg
yNkBwRw2zNuEy3fd5PGDdUCb+VoPCF/KPtiF+fDXMpsfuzXQuquB8LtkyI0n4jzFyePsQVIjrSJz
/mu5bhayWT1FGMZJPm1wXHicOSt/sn+8eRpWAOerdc2iIGjV3hKdQr7/AdD/3H8EQwXmFal46T2h
AwCVJl6CMINoawN3yXY6+BkhiAbxqzHUp2IyoAV2xjGHWbFcaMvmDJybSuKTa4bqo9dUpuGSQeKc
StsncGLy93PMIgSIcuuMH7EDiI02yzizxT5R0eGTAuCPEhcMCEWp5XEJtIe+rJw17ouT0fQlZsb+
y2VXTjYXCVH4eAMaCyiugZrWTUw6BU7DmCFlr6KdHX1YvbEbox+lxSVXW9363Edh/5anVEzKoNh/
Tl1zq3O5NYIlEhhqZlcmr8LUBw0kY46fzDlGzjPo4hFGSb2je7sQx/oxiPq5qgFZhfknqCoBYrCO
88dmHGHnWNmLG+mQQFyA6ryFL4EMEDG7/i61eZYJD+uHE1llFChxjLrb+taVdxC9FUA98I7Z/Gbr
+pghb9wy23pq1VLmCyIHg5vttP+5Jkqg8CA4j7w+OHWgfDT+nP61SOxjH4mjmz/3IehTSryXYey2
Ui3TqGJNovY9ZFc9ls2+yCQxvfOKx7UzUfpHulrpxrsQsvxIXsSRnIqrr/yjaSEH5bAm3cW49D4/
kmpYB9bNlW8QMa3ob/b4AuBR/g+418lpc+SvlCfgHzGOr6V7acdrzVDW5iS00XEF+OtM710WfGiU
s0MJuKsUG88JvpaqY+wixqmo7BkbTuNLG+B//C4C8xRYCYyB5HlGS2ewfXUHUE0WxQFs12AENZLA
PrQIuxLPNa7dic3gmIMCd/qnOJTPMa9gmFK61HwT2mcc1Ei+MAz3bzTRcJXYFqS/jgfRIGguBAw/
ovy++GxYaaItYj8S70xhwN6hpQCDxhUXeK5pP8GN7fmv+W8KjeCQYUUS+feUP4PZICh1NB4Tkyx7
Wx8bDxasB6VxqMAST9Vv4JF2GE3nsvXvynH+lU10R2ByCvrqpfSas9Qo2b26/bS64OKJigWgdSa9
yrzPjuZpKHGg42nlecuxe6dysWuMFy8zN+MY70PPebBBZK6E59zNsL+bQw3kRv82xXzxsdcxJ2K7
YKb/sDceu3S6DiAjOls9DcotzjjMvsmO4OMukdn0IuEyKEKwStbGJDXIH6qd3zvYZXvn1bCobHv3
h6BaHOgNFjz5In29cT1tUvGX23Ju38fG/PTTbNP27oZ4Y9rU/BwaDqF3KQ1suysiMkp8fagL99m3
1BFiZRnprRn392xwzhYkzlypdT/2HyXTDk/xvE4NP9TxNrZ0PjunOth6BAljphtyrZ/asqeUkNcC
i/ii0HisK20TVdODgUzP3jStut5dQ6x56HugeuNkPAQUBOywgep5Sf4xCfslmRHnj4Zf7t1F9CaM
q1eBC0WnfmI+gB2ni1/B8uwbNR0Soh1XVF5r0Z+08jl0Qyc5y7KeAV2ZD2PoB4e08ZHrsScVrDYa
CJXOuCtVQT4PrGwp2k2VFSeTJTIlGpGQ2bc9Bc/Qy/aYebeQSOFn0PjDqrm6QAzJUEi2Xlg+mHuE
09TS2rkFejgwgTYobP5yK9+5umh2OaSZKXBek/rXL4obglnE9c1BiJi/3iD5meH+eW9Ohmhl4sYS
4IFrGJLZ/JuAGW3qxb55kf2X0eE1BRkYyd6l73nLdMhzzDRM4EKCJtSvK8f6JnTpmHZLvtksVibB
BlIwu1PeT6d6uVGLIdsuh5eow3Hi2EfCJa6g4aHsmsaXRc9EMdLLQyUfWZ2twFGKHl/0kG4s8dbI
eZNlHEbuR9+xzCnpc9I0vqAySEuxr6dLFokd5f/WR4QfFh9N/K8x3+t8ZMqeVs8Y/ndyqiGyKywh
4ECEy5INPdwMz23ysEOeQoyYmzrJmEqWFpEhw6scq3zrYfRJPBrA1hvwc7VXmAoXr2sfR9XJQ2b7
Jys1iFuinTAtMnvj/MPporuM30nToPmyjNdcTNEubbpLAQpTHVsmFsYQc8KZGK7qXD85tkCZOfyF
y5azzVzEpVmObpVzi6BvkPoZkx9yXOeG1CVygv/LJTTdzrkMzQPn8qGfH0qiWI0WtEtI8BXh9YLp
qmZtlU+sV4L2YcBiuLLnL+a3W4uXp3giqWaD12xGIIGjFdImIKtTHsL3yndOYNz7gXi2UVxzDKxu
VtxKogXCzPzNUprfkKrmUmDrgNZrrQZzPCsvZTyXYYpLFsspjY2sxSlt6ZV6UGTam+9SvvMRXw2m
D8U4AnDGzp2D/uf/W0/bNnP2qcADWGPm8an6F7KbP28975okbIqM6kFrzBUw8RzymgS1ZfqTc/5n
Qt7TilV9BLuSDrPdFAObKdN6ZlqDpphzw00Wa05zKyP4bs2TCjQjyIQ5H1dhjqiSXKtNnbKUxPiN
+nhkhnMvDXWyC/fPrtQpUtS+fs5qu8zza8xM2Z7VyekY9jZ4+xBokJYc6l2tnL+W9Sy4chV+hDlQ
kwzSsWEfA35kLsrtBGaDzuO5748TSLAoDChcum2X9If8lmqeh63wry19WI+HCfLT2kCNq0nMrUG8
mtSKLQDt0ANaehmH13EC9JWW2yGLKFe2Y73FMDXn8hgF0PtYOR+owdb1JCj5cZzBm1nQTDre9GoC
I22vG/CfE5qEYejwhOPsajlxWIhrrFyDFiCWYSnCDpxcYwczYK/l2kqIAffmTbdUIgyunObZqof9
6ILBwwBq7kez2srprWUiwY22d1KfJgsJKfrp2GRJKF6Les8DefBi45yY/toCudSZ3U6W0342H5T5
OPBj4TbnPaBphrmU7XjYTD47RULxd5xhzamgxkzhvRkxVj4URYfDpqPE+O7T8lj42EZ0Wl5bXI+q
s18FQt2uaq9U5xpPFsiEvTkCFIbEyztAmK/aVHm+LxDX2j5fo0htLQx9lkOGXLcl+KuDSp1UwZYW
YwM5A4TYK2ra56iEGlxzWsinCcqiDwSFifyphA1W5B8tli1sjmQ+EX2CbumS1d+uvhn9azvkV0Zd
h5RsdXL6WpiKva9fegQUPXfURJAY0jDP5WSGgTqma9IF2brXJ1uhoJj9vZXkZ+qfYFvBqRule60r
Zjq6elESanHgPExGfoNDc4knOA8SeK1jYTX0Tcc+JVlww+jgk8jXfVp+enNb096oxf/ZzPmPCwH4
lDQ1hmbNw47PvmZ03TLqkhRjzpzcphxLfDIkAF5nBhQGC6DGRV0q4rc5Hr5GMW38ckbBLf3iVEoS
bcal2YvLn8knfQ1xLyNDG+NjMh/GMqO8wll2oU3v3QIaLXm4faj2krWHZmukZwslOyYoTz9VNcBM
BQJc/ZTkiEdq3OrsX03iFMmt8KIxV7N/rTQsrPHT6K/hJHdNmO+9mUqPVYkDYKZ/r4W/080pwswJ
K9IvQbgyKQjX3J/l1HCQX/3+KfyXeh+UEUfyRqlPFUjuBqYlsPdlEmAaCVbbemMzWcqKRzMp9xGZ
BH70bskZfCdAqKYnYo1JkhXszGk+IhBnqlneK5iJiV1ccCtN7KegWiX5wqnI4myj7WWSGIiZvTr4
L2m01zTtEK6MhjihLHsL/e5pnCaaDGm9aOx6HbPDk8YLf6Zkn7Zjwv7KygvqSB5xy4KP70gNay4K
aB19w9sXMUJ4RxZvgfLB7TEjWcWkZcMMmVAn0TIhXTdJAmgtKFc9dKHex7LrJw2Ws8zSxIdhPkYF
Cajwu8YAGqYSKmzmMfrDwRcs+uhI5vNL/Tp4hFKPKp0foUK+THb1jR0tgZmigkM4CH8/znz0aTs9
zOlSOuccWGVSnkKSHw8mjr1H4RyUXaMU4ms9d3HwEmd19xADXI2NI4Ef3l/jpNcsKuRnMBVvwvV+
Qhd9ZWfdssZJeMdw5Q9z/eIMOnuQDZ82IMZwF3ntlxJ5dzAgA0fZAANhhJ2o0GzwXBLRI3sqCyN+
jGqHY9EmvCQV5j9ANf1mnMZwHTLKPwlFBlorr1HhyU3aY0Yc/XoCVUhBrJ9mmZnQn2nHnXT89szx
SCU9bRLwdFgYEnkZkr+EBejec6JPiAO08IAxAmG/Dx0Yakd3GzliWO0bSNYl0aKVTannSJrccDEK
9kO0brvpxSUbc50foy6odmnG8gU/YYCFM6oy89RiIiGCNTyWo3qfrfRk6QTgbBpZly455de8hf3S
5tBU9Pjj2iBYZYcoQfe/cVidOzODv13Bs+xLtpDQFXa5eE3RJxGBx4xUISBAMcJdbU/OfZCm2E2z
x7dYPouokVcQ44D2TXQ0Ok9PWZzsxyD6hXlNIdaUOSkgGGtMf3wChOExpqwMFMdIZ4JZ7O2Wy1Z1
44s2smBHxCI3tj+plRtElEZBEgEvR5vpZS9GT+3ltM62WrQtOMHO0qyvvD8zx0mC7nNQlLU96ZZ2
ih1osrSkEyfCM+PjJlmi06mxD11mha1tlYBxmCYNcfdraS6FdvIjIoaynULqtSLMkKkjOGcn/otH
fkGrq7sLUK6SdhbKiVp3Qyz3QcW7xN6TU+yRYK12E8a0x5POF00SDOichL+sMMj2Lvh7DYNL/MHY
beRsMpZn2REnf2NW9td6sOxdOH7OWqj/BDoxHET2XJfn0lfjqgH8mmRzuu2tsluVE/RJv0iebDGT
w1DtG9KFefYKXJklXczCCGwZl+iw+k2XYkkaw6bjOd5qymbDlOWh6bNz5fV4OXtQUYNLqcLRSyf4
lZTmtJ7snnLHbdqTuQB1/bk5+LyR6zQIYuqDH0PTIJcaYuASZhTgSPVqKDFioDJ3IAq2ecgUheJ2
lumRufg3GMV/0o8vSdSfy87p7llrP8lhmZmO6gKNPlxlWarWNQyMMmJo5bAkpo631zUJk4CGi2I/
T+WbdKQ65qZJwAsULeFNj1boWFdb7bx/HkGvD3KBl0KEgqVYbVLCgnatD4NqCOMXjS4BBZOx1y5n
RTBLWPFl9xw4TcnVyYWA8j/cDU2POUCFexIJnglUt5htwdHhiHRLHviRzIcUgujDbBG9wViy3U78
ceXWQUS0zJRvIY20gK5FeW4bsjSmCXlr5+6kRDswZYHaQimdqdNAF3XeorarNAtLeBrAK8lA0+gD
HF3fKOP9NeK2iVvsOeB1OPZo/IdghK3wu2pi8TZGAQdW2x3N0lo4zVa+Xg6BqKjroxn/FD6fsx6G
nQ/N65j24cof2tuozI2RWs2xJ8VmY5BowS4OYZsZEUw64owqmRCuHCjO21YWMBmcchM5jc9k/70i
8pO39m5FIGyi/hWEyC9gN2NtS/OrzSYWMHEK9hr0ccSgZpjJgnCHT7+AA25q8+K+zEPonUJAdDZd
NoxP9yhcUJGJ1u52MowEvZ1vHHQ+3TwOb7KSGm8HfDh4TGYdPPbx+N8clXLTE1+1slubhsNqgFJV
9rWpDviwkR50sCWBi7v7bsLmpMd5vsctX9fZzJ8yN87QF5RbCA2mZevrMLT2TZXNsGV2iq1nHoBx
OvWl8p0XgrFIL2q8Q691zv0IijrMYG37E8CHiP7s4I3xTg6DujTLP3w/VxeQvP81fvcKRMTfjSZs
5xJD4m5W3sbkuXjKxXwLqxlhsFVmh8rEgOYFab2WUDvxT6wViQvwLAKAwzVzvMLMu7OZspDxK7fY
5dHMYiJBmGeheYhSiwaY7eO2AztOeY/R2vAlQaJJs64EcFpqVSYIZsQ3E/81LQwJE5xp0cA0WUAh
RDYY3GaL/SUA97VyPdQNo/oLVXAXYXPJoOCxEYZuYkgvXsVtWV9I90G/Eir2UimxDVN5H9LePuZZ
kG3xFCL+yWyPxZD1V9vpjDji34iM5Fwb5ZdKj2EPB4MRGPvM8TFOxlNjVuVRm0mzFwmjx3CKxtVQ
YdS066WDI592Ps5Fb1Jmp9TTc7hLVADUcw5gL5h+twNX+KVrp7pl1pdfS+eCVHTHw3KOWjvc+u58
8wuimDJU+xMv5VinJZoUn7bI7Ylv9Zo438fqNjAYus9ecvcLmxFWgE7DS4CgQ+owV2XfBtuWadDW
gjuxqgYunUi85IDeN6Q5y7UIXfpvdCXbsSqmba6xs9MOLxAeByEv/ACrio+tgd4+irirnHo5BIEs
zyWT71DwVyb2Y6VXOBeVMeIKMw6X1O2Tc54hiTH7kSGuejebiGMiu0xoxrYjVH82ishqGZSZmeac
J3i+Ce1tgfJ8nSJ+POK5m4ASZ8HVbaLd1CflYbafR6XEQw6ojZfiyxO5KbMx0lqUet0uEw4VstQe
w+EZSvIlD1ue9KZ/s9C2y9R7NKf3SJj5MezktPblcCsL72hFAlMBdBta5wGquCc2RmJ4Z6rMdRvU
2MCifs/r5qQdXEb/QzQvO8ZsU3h8AL0ly7OIAEVGJnwfbwT5ERo+j0JfbPFmJCujI1ltbnGpdTr2
N0V3EQi8FuqDu4fb0qxYwr7OoXuFLQIQZkQ6VMX2i1ExACmnQp+spP+UJeybZKR2KdF1MCdvju5Y
M0sEYAHxkqBZ5ZN/Rb6vtUQfUIEF27Se+o2lUvdfi+5L2mH4SvbwjYM+53aDrldP1sWR6Evg/jCj
z6a3YJg/rZjcCyt4r9PUvVdyvg9MHPIwS1/7dPrwAH7s1MAa2ml4rzOfeZQagQwGSUDr3pA/piL9
3ijvAYIuMt0Q+oqHO8HuqmxnCPsJsgyHbE8S1ORsEK6xNfJJZBNPVhqITb6I9ni4QwHA1fOLdTLk
iB5IDV8XjHT7LGhYL7fYiNJ+3dI0bWoXQv+YWR8jI/ujF1v8nfhHVX7De438b3gvBOBOY23NA5nS
dUGKvF8+aSKVmaYwVFLzSL/Alc9GvVin/tEeAvOMw22dc7lfmRYkefDBkBuh0FiiInTq+jpZFDNe
SJ0gyWZJwHC2utgN9DOM29CMZzkyAJic6waV2DpnqHIWRqQJsB+wYpWVf6bYF+fcfPZF09x8t5uv
oj1DYs82YWLDi1W1/SiAkT9yLNDz5V9R1S3MmtB+9Z3sRpovpzDB0wid7Pg+WYxypTGVX7nPTLkS
mFfisXZ3UZtDqxEq2NdVTCKoBx6smBvsLQEe2niwY0KGWBxFRSAucJr+70///+9okNRZIUDhDbsE
rLT5ILuDA9nD5FCkHYPJihfa4q4wgawxjOPBT4h8GJ1p3vopEasWShyjQ19ljubV73Cemqm0Dmzs
S6VcSO+WvID++KqkBuOVeoTIEYzKFuHam1n2ZLKI7qrqw9BjTiGsAK23njp2PqkDZGyvUYc10A87
h1L2NcIR02rq67K7uOMwHW2B3UbbQKVJuic8oMPDUVuvOptbJtfBv6XH37spEkg/iZ190iX8Ypp0
pGS8lqGk1h7GGUwgguza0aemVdapD6qrK3p1Mi2YsSJ8lI6KbsOET92zaRzcKG1Olq+2kZ0Nj40/
Xrq0Yu9pstWeREp4gK14kGKtLiTv3hNWTUZoXcfcMa6AyuD/UFqwEdvLypWPcmyPY8l2XNeVsWks
sFDJXZMvvQo1gjjXDZNdU45HDT7Kt2vEGoxeVw3KlVUCUI/dHKmGbQhyqXQArGiYjqfMlSe/sOxN
6PFikyDGJ6eZqhtpHAIDmisAvXm/I6qP1tAL3EMKFaINi3+5QUUtZukf7JkYlemi09g9qxJe5NAH
l6Y3D6rG314YR8drqcU788sefm2QLsxtTYBTuqXUFvFjrmtvR2kvVs0ENQX4kMdavHkzTGLSjRJJ
bh3GFgmBTFfGsW0fYeyvKTfhsgTTUQr5pkD8HrqxYeHUqZbRC9CgjmogEbfK7A5m2wVvZWFW14Gg
YCipDKerJH2q1GO7EDzDLDEuNjQdIsBQc87ekxt5HArDVznDKYRF9lAyUWOYXeS7ZAbLUIJM92xj
55coJ4fCf/QsPay6AhmCMRbxWscNLMv0z8/Eprboi+2I5Wnm0FdK58cJOGtbUBEWNjvXMb6Nzn+b
mPmBes6vEMJ+IsN50FGDBcFLoKzX3rNLvWOG09YDrct2i20aU5l11E4W60zjv7bvT2yxwiWcSq6o
/4schiupICyNWsSt9pxh1fGdrcGRuyYwOS2GE5tOGBFuuRO94HZNDlGtUmI+kb6KJPlK3HbnRuQR
uLJ0yGwI8g31yktUgAWIOkyCyJHB33FgdgaVcNMjKF4iUDQIs/mjKeUa/DyzKOdI1Z0lDukzqnK3
LsP7jqygjZs2xrquui9vtOGBdhGARASIFarMVRZPGErlst6hW6lijKIeH4N0gT/zNp6N1lW70TCP
TmVNqDOCx0yoJ1Ta09pE1E2icjzLu0KT6ywfDIDZoMOSYgesubh72ypeZzZPUGHeJXPuLhseZlcw
08XSjSKu/KBH/ukAVW9sNb0n3cT3Tde/IiMGZxxpPUR1J47QvPvPSoUbCECoqh3k2X4VxnvpdMiN
VrRX804QOLi28fUyuiT+pqcitMFlC98yieRqTjlRUpAE6aNHG5YleFtCIn3/LYzTYQPvaROKmQnL
qN21O3EqMlm6SLtFaKrlfSqn8Dnq51NORMzesOqvKrPuQRExuCpN8zix9htpf6CbuZckUQ9uErHX
srJT4OfHKpeffExgtlukTg1Y6jn1Qr4+wIGL6rlyck3tHXVbZOBoa6QacJdOBoNLFBVq2bJVo89J
sUzJGFaF8LnWgmyqdR0tfipxkFUfbCIwSaust/f2hFWpsWHjFhhhVsKoT3CylqeevYaRCFRgKtsR
4jivB5rvjZM+VKk3MRG13jqeQHvAl9O5eC7jGswe0VdYKIs/mbczSd+e3gNF2TB/VyeZfZvziFpF
5P9Gfn+WE9kWdUK9joz0DlWwr42XEB5w0DHfJiw9DAuLVBaAUEmbf0ezbA5NXDP3C5trzRcTjbq9
NitbbQi7Stn8F+2EBLrkF4p7/15NvB4YhzjaK5ogxD3TRhR9sG+mhFSu24w09SlwBmtFj3ThxZFC
P0hiL5uxvuZzAouHiS3F8NoKM4LHKyAtNTyZG9IoBHXZZczM4GHSrHU6u/VIlwZQGraYAZtGHSvD
pEsMWm+T9+PW1rn/zJdipUIjwnoX8AhWaPOMyLwwWElzg+hyTu1Ay3DvDg5iT17MvSNcSs7vucqa
vVF53jn1S7Ebesa//eSCPzfbo+Pa80NG4JQs8otkI5xzWf16jJognfg4I/MDC8W+Cu6pdDja29e+
foLfuq38z8agnGa9FkMFdcZPXz5bGeURZ6kBJo1ZcBuA9YrybTJ/yfjL4rfW9m7qQoKihp0R/ReT
4miqbRCND6DUKG9PeelvehxLE5+HE/wXyyfS7SC//amEcUs57KP4jyimk+DNAIp4VFGLUrw7dUm2
E6VLnFqAbSE/ldawxYS2bkV3fBxq7v8CMiEvfIzZoBB/Oe4WQBHK7GJ+6YHBmv61JFUxQuE/2fbd
RfeRftpuu/XoLlEZbePE/hfA62kXlXdOk+Q2r12CpiMzbqFnPvjKfkt81g49MYJl5f2AxzZQqX4b
jjxhzvrwURFopvHZKH6rbDiF8cPY1/dkYBOlzKNGzFvm9bNP2F3vyT94RaV8y4sfs76kbEIi900S
EtMErCqctybwF245+6IqeQD6uosEe/AGIiHqk5ZkoQzZM4pkhyVZ+F4PySEf4h0aiKM084s5Q8Qn
MkS1IRwAMJEbMRikaZDNm3wECGG6HL3MVGykY5AV/UcQyENSDDRd2IZNiLppd2IOcMJzc4X1tAqM
fTnV18VE4bLLSBXG7IR7wo6wNqA68o0tuoRbRzmqsseKFNPgW5ObYA9okiUDf53a8UowMrT8+HnB
g656EzlbmByZRj50RXNy3XEnngtF0d+C8alzj4nhCDCpTw+A/fba8pj5Zf6/PuzPnD32aSqNWyXw
hxBDyYVOdAXirwPJdyvR6ZBlqfUY2wtu0DSQTvjhr1PYvHEu0ZPjjuLBZBHds8rU8U7/j70z2Y1b
y7r0u9ScCfbNoCbBJshoFKFe9oSQZIt93/Pp62M4q+DrzPwvfqAmBdTkJpyyZIpBnrPP3mt9S1Eu
sIE+9GZD01jKnpLF0ZXxWLcQc9LiPUT4LfRvGiUUnEZTjs+6Wp3nmhyPZJuZFF6O7oLEx12re9rA
H3X1OyxFdGMdxGC6HAvjZGcQy7dIyN+ncrkqkwj1mLKEo7Lc5R9buJi55Ke0s/xC4sUa0bwm+v1I
hRq1iy938UzsDQKkRPUnwTAZlLLiMAs8Ih8aKNZXnHfCgO0DSYATEjonRtZ939QEBa+osHsCTFpt
CjqAmdBkDzOi/X6pLnRpyVaPba1Yrl0Yfxet5dk0CKlhELWbNOAdbXuO1YYHjXJPpg8GWshvmU7L
cxTUU2PXqvAqWN2XBPwhV3ykk3Q/EUtu6pa28a1GdcHd72ToM+mQuromoFtlxpGpftexxgwbdRoB
awVmuxxLpw8532JNEKrnQj/Qvz32ZrQrhigotYRimJHtkPXXhAq4GI0XpaTOtQANtIBf+lZ9y5bP
tAydJs8DTWa8CC4hlJ7CdjqKZPSUi/AtmwuagsZZYK3nDPqmaDHg5zCW9mKcnpA72gVM32QZ3VkQ
jsCdPd3MPeCdjKVBR6T6QVWoIsd+vBPZHW2z9NO6eu9npgZ9vWw7uWSbXfJ2szziRIx+Vv+GvCb9
1Qa6ueNU1FOSpWumAk1J377+m+O7ylN5qUt1dZhKzX6ePkcxjpuG7GOMsw9ZlnzrVT58Wr9WaOJa
G85KTWZma/HEi0vyy4D+/x2YBO/8/J//47Mayr5dHhiSVeXvbkoLRNN/NmDuk4/2Pe/f2z+/5Z8k
Qu0fiOVhEWJyNjSaMb+RCPkS9fz28eoKNl/Mmf/HganoAAz51EVIloooGia2zX96MLcviZgl8WBC
rse3/98iESJB+utTpkFAVDeaAFeoayqj8j+MvOEaxYChqy+6+nGAwPCpeJDeAA9zCjGp0x3d/cEO
fGBZP0n+0Oyq/bTPfHqfx+Wndhp/0AC8dnflUx4Il/xH+kNyND9/IsbR+JxeUIA078go7DJY7Ma1
fBQiQeSrrnVcg/FHjF1E3jV2dGBmf98c9Pf4qn4lfnXWThBSWSxyHzap/NI+9afuIHida116B36o
E9t5kL3I9/VpcsP7NMAx+IDYws2vi9vct/GuYpb8VLjI2yPb8spLdT89T7PNV7r79YSV9DS89EHz
IFyUT/mg2gwb9wQQ77M7zWv2KFr8zKVu8DiyfqXX6sBV3ilHww9figfqNuvTBMi/i0zmw3bkD/pO
zXcNqy/pIIfmQAPHQip1sTzNF5+j+dIcauv6QajsoeDHRnfxdTlYl+WFW3jid/iS3dILg3WXHHRb
dLVjeSGZald7+WP4JAfVngu0O/uJvrhbkH4tHpRT7EAq9eI78wl3jpe5la06aNn2089ymxm48Zvm
VwfJszyE+f5wDu9b5GjCMfxu+NlefYRRMd8znWR6F3pIFjub2XCiO5nolvz9+EzpgZpLOsIqh8wd
0J+wS28+KlzXfFoYH9jmt/4R56hCpKC+097WU+En9/Wx2QOnxSXpa45up/xeTBm4LWlA/KIHaG8f
HeVD+YSf/644m1f+hVfLw2wiujHpWTtgsl62T/a6YzwofsNB9keELeA1O44Xshm/lnOL/PjVeqDo
eVWO/WN7MRmexvsV67voW1wo43ZfvCNZxEV4uB9syRvezcNCH9qmgnGLo3QRHnk+iWzhoJgUvuGx
v575fiexOWR4+pEZuegxJyax0am/gUrYodK7ItGKYWfccdOK0tad2Y+pekRHeppD6niPygShPmIq
b0KVvCs+CP90mv1mQ7Kj87Wwd2QVPKCD3+We4ec/vJ44h53+AiQ8Ss8oOMzDdwI2qTvc0B7szpVd
KP3YFPbN9+K8Hkuvv1RErRU4q3a8bzxGoj2jC9qp0kVna8jKE5Ng4r0GT9LfBoCgVv8lcK5erC9I
ipsRTcP65s/Kud9dPzsP6+Ts0jJy0MOTaSbayvN4vzxqz4jkzHJXF0f+Pw2KJANFDP6fgxPv5ufc
NSXbbxn3MvaSodjYYn4qkJ5SdzJUgnzWAXK3DjmmyMUXP2cViSWPruiG1Am75b05rAz7GFYcIrdx
JDtND+Fn9TRc6bfFpaszjZgPTbA5Lt/zQ3LRnpqvRNb9xXgM7wyWJURQh/Kk7hmlij+158YldbW7
DI+4P5hZKl53Gc8L2KwdnaAX1SOiyMb7N+Mc4ikmn740QIu11Ij1LlExPdPJYMAdBxHH5p5f+IyA
SqVCH/fKEz66S7PTn0n/lZDBVffoDY1+BL8BPWOXnqur+sOUd7o7e11ny4cm8eI5MPJz/p48CoHO
JNkrEcPt5y84pDbws9eKsy7Ip112L7i80wE1CSGTvfLO/RXfutaR1VedWsYuftbtq+BmqpPt0VPh
Dd2tCG3wCJ+V3C0/oEkmnBYtO0/CXUuDb9d9m20cQe700NimE0mOHh8Vyd+E0PjwsMFy+8gDk14X
4tQyyFSIkil0JicPP3HceYqnPA6rX8TXmQPxeCAU+UXn73xTj4Z8Lp+bIiheh9eEcVAd7Uyf4AFA
oNNePBO/bX83CFyhD/CSxR5tkj4jZe6VbJQK2yAVPh1lNMiQiZz1bbBo+O4r2u7BYr1zrxdkO/zA
6XF6NF54puySh/uufyA0hHRFEF1Mku4z59EIMOIMO4g/lekt04/YZOp/HwnO9Nq9iveIcUdPhPYv
eNjv94Ng+8rglM/C1Xzo/B+WQwRsITo5IouzoL4bZ1HgwPXWXAasKZ2nhdNZih5KT7mQT8v5pwQ6
8zwU0y5pjL1Mc7Makfd8It3a47IvdiSSOBgjnORhcumkh8iAz0z4eJCf+Dlv6IPvYwO2FMkau1ly
EF8xXqzPsnXWPwi23yUO3Y/tLBOwbOxof5T6q4K7RNk3pKVJlPDLDkcOIw6S0VjeCLwzRkd4QYxR
fIOeuIlxi3PyxolDurTQF/Fx9sxiTt2XwoC6qT+19tm6aNkRPoB1UsW9w5h2x0s1IDawn0fXnT4L
MpBSccebyFFyp75G6w+I4LBX6lp2CCcCKXumjmdtt3nsZ4N1NeML94PXo+uB5q2TQixe2bDKnf7Z
0Y01yxc1UWGJFa+CE0/ncnCyxzBFggqxxS33wrQjkz6YHCykH+aDebc5OZ3+3DCIBB//wX/6c35Y
TuFFs8lN/CAzMOCf4kOtbd1F85ahamClrwOdzUX9HgfDR81R+jh8oFj01aNGS3GEirTLroyVG6d5
m7QrsnhncJh47uCdK5Jn4GGakHDvRPjxeF950DbCvs+zSoRwMnB49jWTbMZ9UxPfdggxKFR+r72i
HIl+DEHIYI32peCWxQHgX4a0z9gf4gMPGU/zeMadCERx8BPnHb8NWNSKA4Y36Yewv4qbB8qee+eH
2Nqiur/Vov+3a/b/h3goG1DqP1fjQfszfy9//F6Lb9/wz1pc/4coijqOFEM1MPiqEl/6JxVcEv+h
GvDCQaLocKcV5TcaCnU67BTdoDY2VFky+a7/zUOR/sFflQCGyxKsHgr9/w4PRfqTR4uaV+U0cPs3
JENT/2DDWkUIMRYCg11iu3qMFvM6x2u+X+ds8KNaAfZhdYDvN50akhw87Hqd3ImW9TNiOu7RMzlM
BrmXkYDmINIx+nVKhXzeQgWdtL+erP94OLX+xJHpBqpfXValjVKE2fqPw6mZ4wXP5AzWx5xdimJt
XcaJB7EzteMoFtZ+HjKab+l8JYYNQX64UNk0kJGt/EqQc/1t7O9Dg32379Xvt99rEAYZDwPBT4QX
+mukX6O6w4vB/2qD6WhpBl8qlJQj8wYWwaLQd4YiQ8Wi61jO2tFgdtIIheREU8WES2dS3JVBLUsX
i4wUW5mT2guF5KuTMdclMsxwJZ1QS8iT1HB9og/9T0E8hW9XFrKg1afBx8OhUNQj/arIgDPz6JjE
YYwVtH2NyMZC4b6pNCzZetBILPJXMSNAoYffmC3Lpsu4x/SjBBE/pECgcNeELjkp1t7Cn02696Sf
tBkjTr42RP9hT8hDesHIl8iF02oN6xZdXrpUZ7klYjVMlsQWIrMIppgSsj6s4UxGjWq8IJr+LhJD
PPaW5qbDaoCdIaFUCONfLYD/+KHLf+X1kCtnGKYq6pZG/01S0IH9tSPRzrEhWBkfuoQmdlePdDeH
BkNYk0Td8fYfuV66Y1+Jh7DR6+MwDpepVEK7mSwNQ6ue+mFI34y5xpsYY4br+VUKxozBhAs6mRf5
tLKnxSgAsaDNf8PV2t7vvwCfb5evSwiO8KTQX/kDPteYcZytMk6ERFK6oMrL9Q7bUXKn4z3t000p
nah7YmQg0Y33XcegFNdX7RmC/isiM4U7lGeER8iDkLtNlfdoGsq/wWf/26vkPgMAM0RNt/48kI9y
1y4yiAM4uutVaMpzlJExGOrsNsoiJ8Esvq8JsvuMVEqCTYJSarVjWOv5Xd9kd3G3cECO+ifVmAg8
V4ujEqq9/9uq+u9aU/+yVEF/YqXcXnxRlEXtj6aBIaZmkwt5ZZtLLHlmN7zTB+XQqdCP7g3irDKp
JtNrG2dWlIGZQEZdZpzytOeYWvClJRM5O8ehnaQksETNvawA1UTn5P7NlW5X8jvkG44VV4nWgpWa
Lsu2sP/eRCO5d5pb5jK23NW0zwt19eumVc5FOVVBhVPhaEHPutItBtDQI6BBNZvsjWmVjtXf3DXt
X14fk16PKgPjkmkE4bj467UYeRIploSMDu7bVzPVynMYnzVpuJPyCa8YFeoyvmFhz196NFbM7LKv
amF4GdE9jqJl9BLpZrGpZLYI/SfK4y8NmiVLf47tYKf0w0WVGaFsD8Qkb2viSLEYdxYo9R6GQ0c8
iUt0a3KXlKUKXCB6giu6F0MFCrBemZTDiEyw+jGUDfPuUsTFNc+GxSvV6XmFbHFvZdRPRXtMtErx
cbQcJPNLi4zhoYtJaNFUiFSxDP2DbCsh+zteu7R9Vn/9LLl/rDyWJVnb/v3H8lNVfbYqzYhrdymb
fU5Ox9FMGC/c9g9xYpldh+KZfFQQUwyjilbECa+bB0gnhS8yytytEqZ21etaYbn7mwft37wSqrTt
3jKzUXp2f+7eSPe6MkdmWdZi7yulTOYvVcNuU6aZ5cj2Rxa9HqPZj9Gz18Vh6YAQ6CPZqUxegjGa
9mpXEcEoNAnkW2DBo54JlzHNK++/vlR5u5Q/7iM3z0JKr0qWwiX/9TmcO2FJlTmkjOiiH1PHPStH
tWiZjZboPwVc911ROqqcE37Uj+JHF2L5gEzQu+q2IVZkGXq48ahuTcdi3Bhjrj+ULaeubM1fowES
yH99xdK/vsW6ZkgAYinDVFWk6fmXt1gRWiHUVBouVTnGe+qBPFCJD0ObdxlB8qCC1caTTOKfuRgw
jlXDPMh61iPVAC73X1/LjUj717tnSih1wB5asiJJ4vYg/NaW141ZJX4XlaA1YAeEEJsg8cmWQFis
l9uf+kEEujGnvl4vyx2jJjwwJEVqWY9GfHv70GB+TQvZaJj5FD9X88RdxcbaiYy1PSsUhmNkTkGU
tKYz6Nh9pkbw1bKO/+ausuT86xtlqSK7uSxbrEzWDdD32++iRYC4dJIamTYy9ujbuDyZJMUtqrip
segGagJe01VHOY8+gEgy7ShrSD10WlvztsIo/fqWR1HPGBYdsDJp6MPFod4CQWWnnW29UTnhLO2x
RAZ9SHGZdaJUX6e6wMrOiba25ONYjXpQW03t3WrAHDEA/tZsQdOEvLTbqiAOw8+amfXszuon7s1T
OuXGN4gZW2FXuo3+3rVhwkq2WHY8Rx/yokAViMC/gAa11tW8qP0qeXmVvtdq/Dmucu7LaKS9JR5O
tyDfqVKUIMn65K5LWXK7cBA3XT3seiuVPYFcusTojXPI9O9WFeqGUH9DRvEtRRflotnKdlmXPDYz
VmLYF/QENTc0RMRM9UQKoTAkd6YBSyCRz0Jm0iwOzxHvJrPJvnampMAgOCmT01YZbiSK5WmJkrs0
7C4bwnEPpvU1XjrVR4/9ipIZmMqc0gWELvfrBiVrsW9B/J0zS/JloQTOLqonkTGiN+Ylsny5qO6g
C70z5qo9oRYuKsFbRplytBXIqrYK414xiW8wrOaT34FRwIr/QYTPbIe4dIq+fCukqaJdlsGe2z5i
U68Eqm4TpTbLHBvtx+2jmib9DEL1WPART8gXAZ5Yi9do5YeqCvAXhVDc99Ng4Eno+Hd10Bvoip+6
UB6O4SwyMJzooPCZFxiyb+vNLFPSZGHzpPSFiE9lk6Tiv5H3grUxZeFuOCYw1CiVQSFFE2RWrUpt
U+LHx/FKB2saO++2kabN8iiSVOzkffECRWN1m6RBPjVr7i2QegmNrfM1n4yc0ekcwigs9sMAwICs
aAM9AfOMpR8td24tIve4k5HWeoaZJKTeTjjkwX5gwF+Ec6TRHiWtFNFC15EhTzCftYQoc4pU86TW
9AcFZcFAuJ0HzQhgR8XhqO6it+kLnUVki7wZ+2k7SI3wAGI1hh0vgEQjvvmoNiqjBZ1Je2hqMaXA
Uu/BYKuBmmPxjkP681HzaYyqQhC3cBCRNdmdJn3eKlqEsS5rm4IVfIBsWE6gjD1E96W3CDUXs5of
Uoc06vaQh2GLhkFE79TAUVlrThbbJ0+K7KEOSVwzpzPwY/yqsizhPQW1Y3LAPWLUU7Be9bFngtv0
b8dZIRZ8OSIxbzKXV7kZgVSu9Kry2QiK0Poxkk8HTZj5UhunuouFgfoH+oU36G+9WjyDu7L2SkcM
R7oYF1RtSSKd0GGXKLO5+7VKkkmNiWfV2nbfKW34aDbVe7aOd5UeoSg1DFxaVcdYqyaGDiEUBg5U
jNFqKAf8KXhiFF74shUcuSyelFp6kdIEo/e239XYYK1JVN1wwXleVsQvkSXfbbQEDxMIrK6kOUwY
FXRJqi9z5Bbp8NpkxhfnmFNK9gN+AsstBdPtKpZEM9R0hyhWKuIu1g+/7s6sj15tRbTYFxa+TJVf
5DmOL8y047TAJpfc3V5TT9HyyNZaerWhaBigZqzJHidtPVqfDXKBfk7SIJFxukThtJD949wKcaaM
2nEQmedAnKmA6VSPimm6DTHKD0tn3kXCOF/zjliacDBhcoY8yzHavj2OTdRHxcft9t9WMpTx3lg1
AKLrUORNC69gOwdvDjGs5KFecQ0hpluapNN5RNiOSXUrzNLNn7M9RLoVnqyarMhfL7NUrcVdVycO
dlY10CJI2PF+qgrNvz1p7Xa2Rh10W50b3nuLdoSbdun3rmkxeLG19ts5rYuKu0FcVCTthPmGVaaS
tsksyBptpTMgILHjGpq8S2V5CYDCYJ3T2bw50A6wJHvTyRRaqlK+08OkDZI83riFy4BoAfuNthK9
wUnrAhRTJitTyb1VQN97e0USPN9+q+GjahLZv0Uk314kTYn9WFGx0qvx3mjByNY4axf62PmCdmtC
XqlLbeKSWLn8SlbmIKTSF6V32Enj6poR6FRc6FHKujLkamAm+ReWWVfNJqZ3xfG2/952TL2eZeIv
aMXjXHLUdS4PiUn3BcZDIuBfRlaPLo3fLpzT0Jvw0TmNmTxaLQ62Xx/DMD9YKdb3OcwXJ+Ixtznd
uQkaqyezb4vHYhNZIJuqlvQl0danrKOs1jJ1YFJo0QXtJPUY1VhwdeE0FKnhC3PBCTkxOeVlY4Fb
MWYKbBr499QrcHwk0GZFqvtgXdLkRY4m6zzOg2o3WijfG2+qDGfoVtVL40SbNiqQ53fYvgSsxEYL
xRTvQ3jgOECMQgmBicBLPr+8n69dor5juRQpmkjQstJ1PieIWgMJnOiOyMDPRAQLhS7LlpPW02N0
7IqyGM5trY1U7ORrDyOXy8ORsoAizcPZ6xf8ilo+UiPfPuERK2cR08fN0KkC7cWSKbEmRmOp4sVi
YZ831wH8qcJVuwKWzfYKoeL353g2PaCn5PFI/KY6XPm5BoHVrSvlTFZTBg17Adj6q0a7WZ1we+Ri
G51TMU4cgQCwotrnlvwupKL2qLf5l0KY7gLUNCtFOurbyfrWLbg9ERovcNvm+Yk7RDFjkRysi9nB
hAyeVgoHFR1kQY/tGYnzsASDLiMgS9rPpBrJ8R0R8hKlMAZpvbzlBQfP1VwvxK/p+9tPvzUkKnLW
pFZFzVeFlIb1XO3FCSW4aTacxSIQisKCv4XeG1HQ4rfKMAA2hpmvrDOemWGGqoQwlueWDkdtMT0n
XdtVWZ33mhnAkUgxR7Fe3/bJOkdWPIYhujEtIAdZPqkMzGL8ckGdpfHjCjM27xjglIWqBAjrv4sT
BDWYN6+EHjNJ76iuM72k1S/TF4379R4PSuz1uYZrP89RP1akjmEKKFZtdS0iMGzZjATWxDaY+lQB
WJyYu0Eus4uG0yt6NBZNCbj7CHZ1/eW2ZQvSu2xNlk2j2VvpdLChNpCVG1KyhmhlHr2UBqKugQbp
Vj5jo1tdNUHwlc4zYzpyt29HfAV9qiaiVK01K77Tall0DUgRUhole6XoGSEhjqIBzFs+loAsBJi9
wEYlnBvC1F6ISjzqKx4SumrVysYWFyYm6UpjKdq2S3C9iOojTL+hYgnnX+t2s8ZfFTZMYm/QAyMM
Hm1rWTL3thCTshnurWm4aztWSw4USrCtqbfjoRZbX0o8CghxcXUSl+v+avda6eyGuVTYuoXbX9OT
+34AS82p8laM6ZL5auH4jkprOGoagKFRKU9zBfEX9BAC85FWRDhdb3uw0jHoyRGb2bfNSUOsJZuD
tF87I8AAbnmAaHS1bY9VckUzXpxvlzgig+V4haFAxKFJ8zerqqMcGujyO4jEdY/VZZ6827vfpZiB
rVSq7FlSA0rl/mla7mV6s3emjlg3Y0y8LSS31sztca/aQXOGFcy4rNLVmgiEJOXGwCXkFVnY3sGO
PIfbltEP0aWoO8aMwHsobLQqyZgUVT9EiDE0Q5OrQe8z0IYGchlGaB76xfKiQq7svIoUd+ja81iv
L4KZN8EK1CdWxkNECmCWYtgseR7sXtWWMz4SDEVSSW2+HSGaFGbUSLiDJAJILCQcbJ0O4EZKa//2
CE5tY+2XpSLgRmTqXDY0zWmE96NKX1wCXAxIBzWjrOVAYvlQQMzE66GBVWzQ/gm7vDpLYFHr1cQb
XEVJ6Y20jKDo5eWbumoXOsJPy9ge1agJn+cwOUuL+qTO4XchMmKI3nZMVkeF1j4aR/UB3dqI8HGo
KCJFHKbGKRSV+mwU7aXXFt4kRKjOxNBgp05W6kLgI8x4Auiof5cbKtahLqMLcKGmKSXYRiGDWswx
fdN8aWB9nJLZkL3ABhOVkTyJiqNZ3KGzDWXUAmL7WXVgX8EdIqXAOjGtsemVjGCWYjU8ZRhbUjsh
DXbmshvQHk7EDItzxfjw29DrDB0qApMia5COAqJdLa0VN2kwP6YKYcgR3iRcBGTbbN+SSyL0Kn19
hLhsr9KaYKQWUIuL8+vcI6RUTfmtWmFKTgo0y42jLUeUjuPgKOL4Ew4rp0kIwEr6WHbovqUEOwVA
C62hrGzCRYfSY9mJPKKc0BsRT4nO0FlpXuOwjA9jPSCuRDYd1QbEShoptma2B7Mj8zRNT3Lys1KO
ebmQ7izzzUKiY5TyjTw1PZNjYpRgY5vlDECuheR0gYdVdNCAxCr6LmvilzqP3TEZZhrAWIZ4JywQ
yghxoZWyPysaO2CY+HKJmb0YqtRToUyTQJBDGSZEqS2AdqHCjtXoVMiCclpgc1I/L14thRnBWgsD
mqZV3XWVV1tK0WlkDzQuvtKKGBNlQXHS0IZ2BR3SFYcp24rwd+t6yLhIejfNBcX5QGWljjBOautb
nKJcyZNkwTWh+ZPS8tS1iVdnypaDSsGqTMMRv4hi49LRBw7qpYlvQk27b5kIkmkuBTRyGCQUK/mm
j+KLsY2ZOFqFFC3MH4K+LNALgHEWq1jBsIDncrsvUW9YTruaqo1c+rUplr0o54u/NrkX5dNHklxV
WB0UmY0ETplndMyG2Vc60C58uQTt4jeVeNRjQNdFB1AeKz2KjwqmgwQZggq9TUtcxj0R2WLyM26A
eE25hY62JslMxLg7F7hMmpz2RgjAUQYCV0jLdwENAoUuEhktZjKupxGmM/4uwA5kML15LKX4nI/0
dyHbzlFaBrRjOcxHrxO/y5IyjIApvqXHlaigOWioD6sGdWhAsIXNLpm+yI3d6217P6bATCkcILJX
qgMf/BifYc+dEDOLJ3rLCOfBiFpBvLJKDMX6Zczboj2EyFp07dGwwoNWZnkwoADQG+CtadMjFIp/
9I2o+xpNIllq1x0vCyJ2zIwotKyPSVOfm07EUTWar7Uk7MUodbX8m6bVNPNK633Iw5dIGehamWEQ
Fmth52QzUiuBmmUZ7tf5iUHD1WJTCov0ngLzTNzrB6EGqNLQOkFhsnuRMUMjTY3X5drsGAYYczPG
NhiW2EkHk4sqtZdZwkVCgT8aHJvmLL+gOvhi675kRUQoXqHh2pE2DYSR/FQHPqsio52NL5xMgft4
jeEyi5aA62GkxoVDpGcbDFPuXmCTe63G7wgBMXSKIiHaqCdWLcJxkSebfFujuC/l5l3WKt1lZKA7
bBuPZLb3hDpOAt5kpOdVRFUWq+bLOIV+iDAnE5I5gLxop6RwmE18wgj3pYJfhOwlPbZp7LEGBz1y
lXO1mD8GXQHH1HMyM8fyK8pkcJxKNjrYJVu7lwcs/J2OSSCU6TGKwiOTv0Oar+0xUhHP9DVmFblt
7ya4fmuU634+Uc3URq2R6SRNewH6/FoYAFk6aGgg8hq5dbUKg1xrTWzilAkAE1+XWV2OKqDEelV1
vwYzVM5SjQ+IzuIXvJcQFgDezFhHitWTMsCnTUuWwyslipSC0NFyEgd2y3w7KtaZi+WyPhTTASMZ
Rr7eFB0Fa2wIvhF1wAxYOqFhlEvYf/IaZ89yLMMUGlyHJqVY6zd9UEHVWfKXLD/KcpOyQOqyK6b7
yiCxa5IPVkL4L9EKgYhun/oc9Ve5VIvXq1AKMpwMSqSuEHiiLT/gkMiss4NhviUj9Lp0ALdVrrbV
SkGnKFfqDYQlLSlLFJIHeE3wsBflTJ/ZVWRkVQBtJpcpfefUOfP2qrmaAyt+j5PWNnAQ2zIshakl
hlDt6AIYSvmljv0Fb3Vf06sJu7S0BxIGXD5EJykGwc9R7rFGT4+AVrOdZS6VU9M17JQx4AxewTCf
q93AKYpbU7O89W3EAQqjHG7k/agNLIPWGkQW8VbrOH6k4oQWihCVcWJyU/QP9LHvagXMG+EBPPEc
uTMd8no0wulO2jcswkEWyRXo06T0RUP3hfq+VITVl8ryyxglElXq9yWtn9o++UotIBVpLPcHWdDg
oVmsJI0sSnaE8BpKKZiKVv1JZzO5rwzNwOhDoUGvDD1xjWgpw9CHfaRWhGaHQ+C9wHaPs0l+EBMB
WSyKS8sie45sq1Fq0bwBgkPJ37mFhXpsDiGfT0OzHOby2UrCFNjtRbTCmpQR9qcZtm0nkAfaFxFo
WWUlsWBG0zr3+1LCXMorYFBByIOt6SHLB6Y4cVmOGXoz8llEFGbTRq6bSBpoIydVtZcOCToso5FC
qtAOjWm5FMOsLiqz+yXqT7UphnZscNWaSRd94oAcrRxOlp/T+iaIjRlooglB9LCiSXC1SSOFpqZ0
74ukceSYbA6aAxOiBS8DGmDXR2PBSQ2KlgoyGpDYbf6QEgteSuyYzvrHyCPfjVHDAtqvJ9UMD41Q
9tiYUlzPEbz/UC1zSraVCJ+85oahuxRwwEzAWrectWzXWqsH/+R+VC/6iI9x/Mji/mckq/cLNnu7
qczXYeUIgTXuvSLiW2d9qxJk2uJUKD7ZBVUSyc7c0nEyawB8uqUzORQBcZi77FJVSn1nCZMEeSiP
Xb3bNG3UzLb8UEkbDJwphiMIOHpMDlRuKpEUohFsgvs+Ir0LiLRonWPgWgteEy/dLJpZaVKHNbp4
qOP2xzAmq0ej+FrAIDxalnFvxAnS7TZ/zibMHYBUd3Wjfg24FrAMw+goEd1VxvpO2XQBWJi7s9m8
qhNJlkW6BRGM1c/WAGpkVqLoThOCEhUZ4jBRvAi5tk9HCEpWOulBHhuyM0HTSYdw3QtGc4ZmJMga
McAsdmlFe6TImvfaDEJpQFzfIx1WInHzNG/y1KguBphhpIWsIkz1mJJzl/Vm5zO89CVl+lwb+RHL
PeUMUFIFTys0So3FivXaiLqXEfRDFD+mc3NQKcB2ZlI7nP/bHT+pwpMqqQAr0D5qFWk/baPAk5M4
J6iWCCgnBEZJyRoW2XgY9OIy52kBntPGzpR+i+MkqJsIm2Ac3evWlZnMsxTP9QEUJ+SMXLcNeW13
5kBuntJ09EbFkFD7Rm/30oa4aAjBe4JerR2qOCHFYfsjg1LhLjYxJ2x/YrRsPfYpCTFNNyJWKpH4
xuv19jfbCoB4nyNzLmQ00Q2FzbXb/tNm47KzKhW868Z0UqxVvU4p47ZG6tx5nuZAznOD9BAwh13l
TUlCqZgi8qqWkn1oO2qPIriLxDLOlqH8L+rOpLduZbvC/yVzPrApdkCSwTk8faPOsmRNCNuy2bPI
Ys9fn49UkAQBMgiQSQbv3XstSNZhU7Vr77W+ta9xSSoPzyGL84ASFd8ZKFE0K2EYHhv6hdt5BKA1
58Wh92C4ReKEj+gdcoy/Z6lazNZRvUtzUibiELV9CnhpPdV3k4duvxoeQkgSOMAt+vdWxSMxws8x
snfVjruCquTR74eCTONp2ItFJlBa3v5LVcCE/mDqFzdkSZrGWZ2KlNCqNJOIRjWIylmzeGNDRuFs
S0SfcPqsUUdK0xe7fjmMZjNkJZ0/+lJeFT8TK0kPlLgZR5i5J2DCGvY4+bc9GQJ+xkXMnRalzDDi
TxFg7pn3EVDoYDabiz+tatUrG9Oqg1uO/8VoUcpgVN37FWoqr3DKAwC3H33Kp6Y1xyntJ8cokl9p
m9F9WOT4crxk/QgiaorGg0cER2847NTNZ6QSIic8t73PY0QFH0+nuQVgXNYUeWXYJ9ejmXj2yRli
Gs99+Gc2LXaMTjW7qKUQlx3Lo8iM8hprJSJTUjbOjcOvLwqCdRJ9qh9NBa5Kj8lpnKZn8iihWPko
AvO2faV4S3qCti0MrkiA0oeSbNPv3vjGgYAJmEhmBlnprZTyU+Uc+oEavmteNzxZLc/22laqONtn
Ed7mxFE3MZkW0AFonrP5WmWtf6/quD44fvqnnbIx0PLF0uJ27nke37wQid3aNfHAi5FBFJFELJjQ
xKEf7UqcaGsffnIikCIydqFw0Y9Yuz5lghqFtJnxIERdBwj2iiDV9Ds4Wo6XdnKKYsEAcOlog6Hj
ETZD44FUQQ7qEyEntQFXzohGfouh+npso5izwyCyozFo6b4k520yu/e08zENZbDuNcu9zWziFKMJ
9fTez47w3qwAD35zwOBPx9eq2BLCvz6t9UvJ6DBizg3PN1bRdOtrj6cAD/q+d1ro6CgKrzlOecJv
pisleXyuojHIl4eZwdz4mJnte5LhQHSI6OzmaT4mwvtL63s/qzG7rIO6ijxJABDTCVt/uqdCYp9c
WqBez+tpTZQ3ETFEKKysk6IyR6nDSDxtJYMDiJc0qtxTntClzjugyrIZeYrjFy9zC3yfhAQZHQJ7
W6eNsX5q6magCkwFh2nKd7IimapdggXsinxn+ltBZXsdVw9e1/L32CmG8NbPOAomGF0DEuCrbVri
lG4SwrFW0aSk9XpwYWPXBLgc1ycBJ/330AC9ppiUtkn3TBHpH9tF1elzPc4aQQXVYDDMGlMB3aYx
9/RixwBeIiV2Mxk7sq3JvC4VXkwJTygtMur5ju6lZpfcgknBtMypbCr4wsnEnNfS1bJ7M19HXIBy
AsRavMAVw8z90xr6Y+zq/TW3C5qnTgmlvVke8Y5taJHjQH4Bn5kBAAynq53N497T27emlIjT3Ziz
Raw/AbRqT3lnTlswhY8tisiLrsQdZhZAl8EnJmHJfJMW84I+ASCMBv55aYuascLrlNHs7jD+HZLG
+qtazzs4I3EDScsHiYHEVaqKr0hnf7jzBEEXslZsvCczhvXJxBjSdDbh5Yv+hj5UDXKSiKpi6WGH
UWIffFnZ8AVFggMBQXs/ZWepYe7huHQMJ1ntIYGBAuPc/2gnTn+vUtggKauvn6V7cE9r74+JLvEe
Mxv6THaJHYontzRB+Cw9XveDRMPpIk0M+pKoE1WjNMuQVLWDI1jOy7O9aD3dxkqpHALEkDispyG9
tMlJ8zxcQybBHDhcH+D1nZM0huI2V7vULuBKW4UNWdp5MQeapV6tPhsHgHjtaA+epT7Xh6YbS5B1
Uf1K7/4t6ovv/tC7wdeboHyPNFwNoq2KwPHFOMo79x4nCgldjU/8pcl9a9FYvAllV2fQSdi9IqBC
FuLf40gTYFtb4s3yIjIStaneG2Vb7Vs8IpOH3YO26r/3xP2GgjSpxngXF2y2jhAUJoLppfQKL2jt
XyZz7YvvRIQwFs0pZziZZ8Ln6MaZm8O3fSD7gfDwwr3ZU4O4sAp/yYxXbm1qlxniB7Nrogermp9i
wpoMal+S+ZLuXIb4ytabRNMUyNvQA5NgFIJrie+e029G25c3p1SfYMOPJK38GCSjb+EbL07SgYKY
7HlfAHvaqtxzg4act8eklZ+egTeR8e404+xQCH2uXqw2JIQNxEi1hBBH2p/UAMc2e5grtf3kWfQn
AaNoVQE+hnwtEqcgcect2+SUYKteP0okPLmPqGAiHTa+8HxvZ9a1uc2m1DnWNIOPtmrfc961J3yt
u6kuiX/vkEHHiXbyLIb5/SRuY9ZoF1fzfsrSeVqfAvRb9iXNindT2t8G6vlaZIgtsuJX1MPBzIDq
2N2wmKJ/F0pAkEzLOWh8htgj6knd0r+13CGuJnmA8AmR2nTxDqgqi1aI4jqJ8SFp+LUlfiht2liu
l722fUiiJyIgzOeE6ujZxfTP6xrUEhKANHKeAtsFJJbBh8PoPv4hYh0iY2xta7HoYTrGziQ3xTuG
VPNmreDWDa2oWrVjOnTKi/phLUpko6mTXQFZ7iTMETNC6F2YaDm9AgumDzq48lg39EV4pZLwhl3/
b0Rezw+dV2nVea6F0rrMr9tF1dV/Dc/rH4eJUYkPLho001MhQIsCvvIOWtoHTdcxeVJkVfklvVlC
H3eOR1/BmENy7MKU8j6PbAjvZkGkiXwfm4ksaJTativ8XWXHPzoH6jvXNyXvyav6MVjvVeF5Fm7I
6CQqb2AmXDyty9W8SFliqwzKFmAno4+O5gdT/dIuThGjk01v1xLyT/q27iNfYn6UUdqHkSTaWcvm
HzMCBQo6jRV0KQxc26vosQ9Q73zzhz/RU9P97ggjgrQaRWZTqICf8ZucU23C2FpKHUZI/AkOCMxv
Z15ZZO5wq7M7eLw/nqOd+lR808wB9YIw0UVmlYNShNionR7BRcb9gGFhqU/dhVaQK1bcQXTMmKnM
iAGbvicZK+6q3F1Ve7auPce+AbGOrsxhINjgARQCNTLt+g5iChpWSlDOzintCDiuH7kW/lnnk90y
tK8G9Tkm9nYAzF20mrpGFXGvies89gbX4Es1REEhDVUCSSFiyDWNJdWEWAv4CMOJXM+7H0FLyjWt
33K6R9C7KFnYY6KDS0KMHN7MCe5TQ026KVQdsCJXFM9M/8s2lxck44wAFx1x27VMPEDwb9ps0nbr
Tegs+k2DL14HAl1gsqrdUMEnipzmsH592QLl76aKaIB1wtyu99WhNNkrN0x2qD8I+iK7+m4OsCcv
aWQuFg557AuIQZzY8I4vo/y8o8xJE+eBEN5zG6F6tmYF+nVOH9afGCGGOpQYZ8supDuzpuLVUbeb
ccEcnWYCwUi2QYh+YpQZwBA/xoVmVIJ6k52AJhhjUZ5I+k35XRunwzDXGs5N847m/dWKyEmJpPYo
ugKXm51R3qGKE0MeH9Yb7Yxpe3VHRjPWstCNcXU060luIeG7NLLUKZNmv0uHXqPIRAPJg7CestbS
m3tDru4gf9pEVYCPHok+imsUljYFZI3dhUqYzNvGf5eyeOnwf9xLFxla3Yz5JXNbknWhunKbMXyw
HEC4rJstkkDo9La8t6ElgprLuNpI5prSM9ZpceS1eyFczb7nKU8ix7JqPxT+OYmyCDgsG9p696SF
sTUtwnlDdx+L+KJOFvPLRHfjseQX7Tx4y2EDwzMcFzyZnaXBWkZGW2ZBxhYarnbPesI6euOkJ/ie
122s1OwaoQyqxQrUrZTz52oEGFB67qByXBuWTKpPD/OSLsDbrFfVyAnF1cb+wUVdCsxoq7so7LyZ
SHmVQamuDTGdbVFhkgqNI1KKp4bd82xW1VtKpm3S1h9xMt4M0WdfWy6vdxxwrrN3CMEKouawUopp
HVd91MqJD+tu5nNW1Iho/lLOpDlNXHtikEvhtcmc4YVoQO3riFMswohUsyARRwNuUdS9UVceajsj
maf2r/Rx/AcvfbIzW27dtqJh68NRa+iNrm/kJFveJKItLTu8rTsmqFotdYj3pfiPUtVxPvcbUg88
wI5jcSEcnk6gX+Le53Q6soHRYQzRCQ1euLVy+XPQeNG/hLSkLFlZe1lXrnUfmSrHPuiSKTU1LX/x
7J4AV3O0imd/l5c/6Rtbp64eMEp09NithFhbM0oQCXXDfl0OVnEuy9dBr/WdMOxxV/dQ8qNq12vd
qU4T3ORtCD1ATAwWJFxq+uEClUYDryYe3ucZfK9B2DaH5sM4jfK08DPwBzEIjwu0T2lEEVJKb9ol
kceIMYnQfkbRmw3n7qB5nIyVgxiXZ906DH18T636aX2S9UoeTclvRRvrOZmr+uuoFQFp0F2F+FVd
vgbbGj34zuxuqzdrvQmCYSt9650vXfOChgoQQVZzZucVQ0Wo7UxVwIf3cudANm8wuWF16vv42a37
exFjMw4bZpGkEn4YBsnVqwoWKbb5HEFodFuoxqYF6SLP/Qsy2Hu15IF/XUwCdndtZT6ty0vqZpCD
PBdGeMvoJyYjp0TcdIuU/NCbrjxqjY5vJU+DahG42Ln8hKot7yLpeTw7SMQlCXJnHcpTXlrDzZ9O
Fllq6zOZLxWzu5za1zfVySBhdIJOn+vizHYINaasRZtYL6dNuYjZFMGQ6COI9knG736E9D7vKDTT
dsxQjlCOTOXwmcsawaRNn08ZNOMiZzrk0Hb+0pe3L+u/lRPempaKz/Ipf8Om/GPnWNgtZnsMw2DE
mb/k8mkar3qN0xaSMmK7DfQ4gEGosrq2+bm+Ys5SdC/7yoxYPRmsnxUr0E2RlkdzuK5+kJZMoukj
NTHC4VpWxzLFadGnUguUO/ubwcumyxQSKsJacKZx/K7I+2js6A/6XGa/Iz9VAAcrkC4HljLh3HI4
0wxrq/WRuiW+t6+k8TvSdJTdHdOddcef6SdsRg/TYTIt8ckD1H9NK29j6KqLNQI5140+D6zKfkJu
+y0biHaORkCoBTIY5LoIfFqVP85Z+pshTH6X8CX3ssCXntL6K/3qVfHGAvaTPqN4I8gc6yxashsz
z0jxJ0P5jyzjdwrFEqpjBhPZhwGZF+CLEG2LwNFS+z6EPuIrga00c/6WqJGaaMh3jZOzm8uQnvMi
/14UmV+LBtESR+I41dYJjXeRM7KhnecEpsvIizQIIxhojnNeZPWJR+ZShW7422humTHy+CPzCRdZ
3LgZaLYGvQImgu+Azs6iy1o8YYtA0xsJQO0ZQ8RZNhx7YMK1I4N80TBHCzlvCHFj9eJ3MYb+A/Gl
NGM4srTg+foOIVw1Ft6Bvi04ko7z2ddxUap/LzQqP/m0a008yvQDCQiZUnFWHe3ys45JyBlEDMRC
RrRSii7w56Z9mtr5h2ZpbNY+HSnTNbe21cUvRMwJKT3YxJy5NbMBEs8YM1kUBL5TMk0yiuc8ho3R
Wa3YQyT+8AccG7MevghyA1pVS9jvctdlBR+rS+PNgAqUTnp1aAsHAIAxXK1x8s5zPb03cPBulCTZ
FqUeWcMv4oyfhqANIyP4wFLo2IZ03yAhvxQTSTszxGjLpNtqsTfVpEAf1VwdCIh9mjCyJ7n7NBl2
iDy/7w/wwJ7JyJ3uDQGslkFK8nLztDQaOVEinKH72Bxk2nJqRpoKc5STNHPVKZvbrUW1eE7PVdek
gY81kUWIhZXV9Vo1u87pTh0A1Ed8p459K8lsJY6MGg6Mnr8xLFQFths/GJrtn790pqvmHzkVwkNC
AvyTXYfJWTKU0ATyxcT6pPNo7gi35ikVjFiYWSEHnPxlkaFSG7MODZPbIiky4Z5wGQ+pNLxziLrm
7JALpeHHJFTeK68mPEFt6YO01vhC/p/+wOWE3dWa9d5ExrFhaI+voyeWx7fyUzyyxfL4BV2WeLdO
sml7Y4TVP761DalMWtNGu8QpT2GVwjxBQIfnYPFHLUWUKlVztjmLE5+p4YhaTsux/XOkqXGraUbv
GwNyp0/MV1QWabB+j0/X4qQiBMLrUzN2R31GQlkX7sdXg6wJP72QAGGESpe1HCanhbBSFOqeQlcx
D0WItqdGyhQzrA0r0sjDR4SCxWmVEJZeNFxIlE2IoYTgq08jCR4OGDEjfM+hwUQpAiHfDH8ZeoWL
bjIAq9h/Uy+xLutpc5zNB1VJ97HQ6r3SOzwWKQLqyI8e2u+itOrH9SkinA5lpS6p21v0m+T1EP3q
AhBdmpXld4y+H0gl3Jc+o3My9sWJFkpDXCNdhbH6owH3L/sEDXxWnCRtRgDJOcBbgTwTXdpekSxC
s8O3A+6+KqeOOHMa5xrkaBLpwIgsz6sqmAhbsHOakA5qZH52i+la9ZKIR5LdEHyYQdelB7Kf0ovM
zCfMP5wiEDyta1HShoHuRmJv+VW97U3hHQjQyilbQ/SEm1XMvVaqHa5kKGzRayNqLFzEaa8XOu66
EK9I/8PPwFcAHK2vA9SQdDHA1nHiXypKlK0WJi+ydh4cuqSeYJxiE5S09iHhK6oDE6OX1Wac4Bzy
Ww6z6PYPa+taN5aok/LkyZZ+rqORf72cRMsE5S+KWBqDaz/JR6rAMOmQJOCnvT6fL5HNvNbIqi/H
Z1vPRCPbZA0T7t6dLZiprk5UWJ5XrKo6knBNpJg4jOm0TEqsCnWEjaP8FNooz9Yldv24GTkJI/NB
IoU0UEu6vUPulQUYDMZj5PeAwE35vQY2y00abqg/BxQJUu7nAhR62VSvc85cPuyOgl/3jFLoLR6X
kp4z1I4MvfjBtD6dojfPicx/A9XP0GUxpgiNX6jZ6q9bXrhpulcDcA1ayeW11OGIMOwLNLpxu677
aRbI5dfyLuuIuvCNuN2joYShIvzoZkfyPA1+SZgGZ9O5ia/YCz1mHxVilVl/CJtnW3LtzKUniBDv
IzEww9HG7mVrHXuP6OP1bIJXEfqMrV3iRXCVwfFfDRIhushtjrDt2JOhzL5CDEv6Y11c2uV5pfVL
fpAWIYRejuQye4+nWN75JzaOb8Uwk8lj8bI0BcbpFQ1gJq59yjIZAP+2zlX65cZo0AludFX6AcPK
MtBze9r5FuoOR7MY4YfX9QIgKEju67+pXkezm3He6VHdO0nuEfCdv/idm527Kb66xBBenGiCd7/0
7DkREKWI9ojQXs5sg+yLM4rdS5ZlCMPX56HurWCtQJE8BobZTRz0uzmIEkdeZyHvJl4vkMcobsjE
Ck++O7+oDgyCUZ4N16R1nNYkiy4zk3WLDXW9v4/wARimpPZWje0nr2RPPVQMpyzur9JDShRzVTnD
oaJvKWn8Cs1P5QKNWdoDfs4q0thwGWxs0MQTlNiaFVTXpd9fxkQzr2Ug0oernzThYZz1q9VmTBSX
IWuD8seeP+ToBy4ewB9yIJ4h1YnXiaP0OPhE6zDwTVtjOZcljE5oA2zHzgBObJNnEkWoI3mOSl+3
tuFIlEy1SNsN9sh0qGO4kmwjpDZB4BfWocrhUc/zPAahL9QVyXuwlvdJWMVHy2VWRxzzce0V9Mo2
HrC/PTL1Bzi53Jw+NBmdEtvVEamz7bU02fcxQpq6n4z9KDp5QZWQ3GeObUhGUJSNpSVO4WD9WWss
EtnKQzeGalvphFjQT8j2SVw+rm1EIjIS4tiq6YGXexPRofs60dRt950hYnNk1PCBoKRicmPTR8Tb
v7OZzyHYhjqGfICc4q6FSxfbl6hV6K4kgiITaWbP53G6w+rrcGT0mz6n+Zr1xH3VzZIwgp7G6qHO
Kn2e6L8P9OLm5lyHDpwDJi+kbT2uDYq+09rHMeofqrE1g7nVkp1Bpg1pHqK7uDOF+Or9m/yuxH0N
17727QuKxoTA3PbHupcW9MWOQ5oQyTwxd0jKYSfNOEHaRN8qy8Xdo4qy59Z89YuDUezqzmXDWg4a
LGHWbv2KW/z1Fbu5TlZkKTGgJU1KOD0Js1GsttFA4GItnqy0jdBs07aT5FWu8xDTj45NmDEcMkZ8
IDQQyiRyL8CT0mcRDd6+WeYvDcBgX2Nd7prhV2Ro+OhaVvsIITmCagLUeuCygRgIP4yXGb9qDBqS
lFp7bcy/xU35yUjSBr07HV1bPxG9R/N1HEpKLRTvqXzDIJ5t51Lzr2X8q4rUQbm8Ney7+gugev0l
4uxX0NDSiTvadH5E0dXo4z10/G+2bg3nrKU4kzpCBaYqiNp92sWDhU2OEl1dxzL9uToHqoY7sLBO
ajO2g/WPIqzZyNZhLyjdBIVIK51hKkvwUpf2dfTcYvdGzIaFeKq8e+y7HOwWTXqPWe6c2jVnsGb6
aIb5WxLmt9bxPxyK1Q1irX4rw/x99PoYLRV53gxUP4ZItqeIFMm9HTcPNFjPMxdi4xQO6QUzJz9z
tGgIahqEBN3JD20FMGr1lw0zsGHdYYBoRsq7yuX3tonTkQ6tl9I7MDVJOTtNOalm9nBJWmNJ9Eyf
4jL1H4pflqdLMGtMKwWzDQtEe9fBt02+FWrqTpWW8GIQmhCI3GQcPBTvsajkHrfM39BX407mOkIp
bpHwLmba64HjR+VfnC/2kX6xd8U0FAxR9aLKYTjUrtg6puu+WHpRnxi839Z9tW4q95Lr3iNTqehG
GwFKg6tAoo0+QzPHPDazfm6MxH5eH7pymModd+GtYGZ7VW5snm2fzA6naowALEzCIa4MWMQtDELh
JltE73GeABrJw0PuTneEvXziAjzl5KSBQSVHWK4xE4KmxJN9E7NDrTBmbwg3fyMAgdGHRr+KvOns
FpWEUE6aVR9z+oy1Hco0TDlGRRSV3tHEHVj51nWtyfnZeUr013oKN2pUvlY5/5wXr9x6PLUdRnyj
ZOIHVqOmAsEvINLq7KH6tUvdehW58UG4ykuKe+KAtyfZ0bZaeHwDcEorNxALmxhJm/y7MZpXw64Z
OtXmbz0W6bE125GfUu0bzekemUubT6o3mVEa5U4M7kekeeeVn5FW4lIqWiEzKywKa/SMQqZqY/TQ
pufZOcsG6VU0lSWLKlZ3TS8wPE26S8QrKUc9fa71zcFCxtQmZSIFtmKOreghnY3fRjugZMwQN6iJ
BzmyWY8c2lYxU+61EinJJNm43VHqHHBM3f+dkbKb8fq/eASzCNTaawGq4ubNq1117kSP8A+ZB9+n
njKLGGzBDJd4vT2hSznlkxkCbOnY34zWbS4ckJ76qRkOTkliicrrERp0TAMQowT0ekTlBmbvHSb9
jKT0tiWXl+S9pizUNZ3C5+QklrpLuUV9ZrfCVR5nEs/CgDzZ9J7c7icKJHnAt2LtUs24OB6zyqyF
5LFMw1YoVJlXr1WI/TRlcw2Ia204pLI0halLtweWm8vnZsiIeKz4lvveeJo7OAsCKYHrDcluSm1c
V33DfetbflNvUEctylAwJqRmL3ERqPDo1OeV6B+0niyewXZ/rqNAy0r/uIg9z5ndv64DAW3gNeyM
prqyagay5cXT8XYHllYiEnDMU+4W4b0BArPxG63bGTX3PsTJi0dP8h5Gv4TbyONsqR6vGI3kEub1
JrX7v0POr8U0YUP+aET4AMw65mMmdK6zPyPSqewZDoLF0l/XBMIK0z1YVfm8uugNbOLrgdOpwweH
7tlzyix/2c4UYaHDMh20EganxZRbe7wkV5qzeIoWAhkrJXoHpqwGG8mxygpJtTqU5xblNgNr1Ktt
+u6npCam0CERKv5ev60wp7fQGHTiTpgtEe17Ly1oUX1E7pBT9/0N/aH+C2hEvGlb5s91yZOCz36M
HY7zQnXfB5wP24SAi3BiWouGmYWD1ESR6zmmQLxz6wcaTepzJxT1tvXdQCegNbA7bNnZ1Lzkli3u
TpeZu4E0uC1K0Aupj9EtjGk/D6MxcnoNDiEz/Rv2Vm5IXdmXpvGuGcOQmxIDuN2O+VxBbMUh1kf8
msvujMmtezKKg1d25ybhBpNIaV0YG14mS8YvtaZdQ4sejiJ1Zie6rn2cbD66ConBiYi0beCWKFNZ
QUtuwM5yRrJRc2Saypp4JREb/Pra51BYY/qvh57ZAPIK6HNf+xFBxP1hXH4ke3fHPL+DMYC3aUD6
sxvD2X8g3HhrLYonwVtrZZFiNEoIoAbxBf4/etoVBOHpTyt5A1iKc0KwStdqakmeG1JiyUcUm2Ue
5YgRN26NES3XEcgz0cpOOulYm9jHk+H3aX3EclE48q1CGlS6of7MbftSfPRjejaETrKS1n5TvYed
g00LT7J1zj3GVdO78trpwdPV81oph/TtKWohYEYaMX1ZOLj7DmD3Lp5RLWXxX2ByhKjbltxJHBN7
MW3EqH0IEzhjjq2JESfTq39ayIH/1+zEW/JbwQ34264/+besWA6juP3Xf4aq9p//9f+IsAhcCZEC
UJv/GbN44QP38r9SFv/jm75Qi6bxDxeKIuQ7xxCAxRdGzhdp0dT/Ab3H0kGbOAuaa2FklVK18b/8
k7D+YbKGu6wq5LfCJwLv1Mhu/dLXz+NreMSFzvn3fwVadFfS238yfJiGeyy4gKRsjx8Jy+e/UcHa
vqIJIwQpqIX3x3Jc/1qo5t5NevXambiT5vpzLtiuff8mkkqdLc+fniIv0xnmx9lmOd03rEgjqWd7
XUOXRILVTXnEJaWjBb2mTJpDo+ZfhXDy7664pnoGwCPMaY/eB5MdpQRxnmfOR1GYt94YSddoagQ0
DqKfvSNozEaCMIse5Kyhv9lFSFTE4EN1nad3LhDI1Z70Ep2ONn1hIGu5io/UhcwyPTO9r/+HmYcg
ciNDPatNSOU1ksbbuXhtdlqr9VfmMohJHJrnDMNB5j0RnkqJV5OHZca0nAw97g6CPCuYfXPOqVUz
6GsbMCkMD42n1smHlqykIJU/zD5Djoqnxx/hp82+zjehF6hdl7giQBsSy9hhVOGhaNMUVwE9O9n7
D6YBBaBVYl/p7gzdwIZUDVqFmWJ1ioYUNdkcujeiLucs27T9gDS0DclsGiIy3+o+x0Qu/oy0oUHs
kw1Ee2MTep2zm62MdrpymExyINlm5kCZ3RqKa5p8HzRow/kAhBbX/gmqi05XFwGDQ3LK5HYX2Jl7
2Vffm865ZXiDIsftj7hLjC1Nt/tsetdJq/GEcX4Ycx4fG5nOZODnRzEz7hyHdo/JyG/r5Tjy9IJg
r6GsOmA8OgJtSBo4IDrCbCQnLwvvalJYim0oJc2+Jn2rpy+tC4ktlB5RNUDpaF5MdyCnBYhCYBjt
h2CtdVpr5yx9/8LNnybJBt6J9zIjFyttXVKua4GD7DnsqINQT200V7yKodSZsuMnbGIZhEsSohGT
NFx47g8rqgbqBVsPwoyShIbH5A5PbfIMTXNrRiGhYwTxjdilTYyeVs58adzDyziUSADsXrs2IicG
0D8l1Uynsv4oo/ElS4pzmpQn5hqPWk7ydPWganD4dkW7jDo2GTgU6geJelS6+bmW/d0j7mju6A1p
1k7a4iGujCDPv+l6fSieZrs892Daa0+iyZkDoU20idCgthLA0TXWCUExtU3ZfAv7X2qqg0gwHBki
ZhTvsV5f5BI0Jr0jKtudRWcF6991kcoqOKCOQUqkip8xNt68tn7Q5/TgSOMw+dmbDV3Klg2nDfPT
K4d9mKTXkXFGkvIiD4RvywW9DCh9QL0cguiezUsUFjv03uceiFBGlz+HGoDT4FW3irMt/Tt2uMsI
2ka3y6BqxuOsvJO0COIbk4Po02vLZ3JMmoQ6f19NNkz8MRY0KBChl9wGkJGHCUWPV0xHP6svPl74
JDkOXX9c/qiImOR1+mM/xFuDYpeCFCDUFKjO2jrq+xTi/GemyF96rGjZJVZ8x654ZXz9tPx5YdoM
bJKnSfinCmCRZ/5AK8DsizF4Z4ErIW6EfxbMC9GGndMmWXzWgYqTn6iLCLYLCUBC0s+fCZdhWrXt
e8Y3EKI9U4e7TXA2MFpalggpNmRF7cZ8rz1U9K5QMIW2f9IQ9UQJs2v0OcudlmO0H2J53C+XI13Y
y7l7BFOwI23zEQ5RXh3Jo7sx4diHU4z25Wdj8Oy5PXibGSPjjfJlK0bmcE16SrMPu0q4s8Ylm+33
5bd0vP5lZgAWCwE9rj6KmSMrjPKS81jt/7Hxs85xcvDH4mbBnZgtikX/TEznyfrVixZ4VXZ2y+It
892XlHykhMNYPc+c9HAiIsAzzP57QrCswohmuWOAkBxCytUz+I1a+pWQv8ZCwBCgpimcK2IXuqsI
OVMVuDMdyGQO4rYJDEhPmCnWy2RyUm7mG/wO9FgJS58PtH7eznqMCp9Gy3zK+RLRVU9O0v5YHuXl
mlvkQw/Voyuex8nf2Li2IROl5b5GGpTFL0YIYMlThzS1Hhg+cIxwj6rx7pUsbnGPHlQ8CMFEQYuf
ovPkx5cJJ/PciOvcF49gQZ5s13zQLEIYlDxGMekV0y+Jr2GYLfKaDs4U3SOS94AQEYirMQmbUDPn
AUgtAo0xhTosf5Dw6wJmhHdEZr636mjXosvqTO3G/7YSk8gZwuOGX/VWs1jwLiNJ3xcV7AdvPoSJ
tquiGdsncbUsxMt/d7RZbXZrRDE7HoSTpK6VvI/RLGja5Tc21P1kXn0cO65NuEZKTC1fNjK6KRVh
jlK/mZmG4yJ5VOHwEo1cGIyhfYaJ3bnSiCBLmbBrvzjZCOwr2P89lvt8Oms6Wot6/O152dZowDcN
5kNsRN+ttLj5WUXMVqyesajThT3EA8kmmJKWhyqeIKb58hyb3WsufUabztUHcgGsLgChscNEuaRz
b2F0HDjqPrWZdxYgOzGr/jI0kDej49803blaDusmFzuv3sjv2w6I95BxPIayuTYNRmY53Ry6tp5+
wSUEj2vjkW6GuKhqqx+aywHpjgD0bZCCMNB0l4XPJBT+0Iz4ScbZY1tUPyKB7WCg7siTZ0T85B2S
QM9adxZB5fjkWM632asP+th/16X3HOsQiSQBERGPjKEC+HbwRZ7ViDlKIFZ5dn1up67tvBkTssGt
iz+1lkUWeB3OHB82wKh/5vB2axLeFrOIyPb6tGvEFHgNNdC/sXceS7YjWXb9lfoBpEGL6dVaxg01
gYWEBhyAQ349F15Vk9lFa1pzwhEHWVkv40UELuBwcc7ea3NU9EdlBtmk18WSfgUSGXWjthUqy2jd
+vk2UMSui+lrjt2WvJIuibmPMRO1q8yzjsNHIfaGO+l6R1aebinPtU4FipeaHt7UDqvRdNurRDOW
yZQZiTDU21aDi1BXOzolE1Hq7wYrXleNu62JoIg24FvmQ4BKlpk5UAZMoHLW8JEQOM1T/cFNAUJF
wJkk1RGNTeP0qCCTeddeDdEvqhh3KZsG8qhmfUDaXOnM9IpjURwg1vQgBOPn578DVp631Jkhqc2V
4WgYKCz62TQKtPqnyemZI5igG7OcRo57gLcmgC1NT8GxtOnVnFt1vhsQw04Xk7oCTaazcN+G5qya
9y4kHaQfjkj+1rHf3MjUyhaJhyHsM0yzS0LBcyhHcny8+slK+ZmCQ1sh7zKTDz1UrmZOd6n9smxl
pjMZhBpGnJSw1A59rNPMgp9pfGd5cslacR6b8MW3LkpGccJUlm08UAmKbolX32LX+gyrNckgiHeH
ndHSWx0prsbZTvOCQ2uvLQRtjh+uBQz+UvNBEiC5jyhwpuUOcRkNyvJsI+FqwPEo1k+GeZCetmaw
xhNgb6vBw+8NsksgxjD0CkBJhRYf8uF5xI+i6cmC7iqK8GFLU3ndjB2t1fZuBazBdnCQ2kDLAKZD
tIrPMcpd60WL2huaOCwT3wgCZjGbwEalq8YEYzXLILYOYSEPTc2+5qAb8/TEKovRc4dR5WyQgzdw
yUN1UMoRto51qDAGgWi9xLk88DYCzeh3tM8WsCZ1UsmGxYjFvcv6rSLNgxnLtZfky4okD5cXaCSf
0xMbhczuUCOUHRYaQSJut1PLftsOZGmW6atiOxvgfQt7IHqO6Aq/IIeb4BvDXQN7PSR6jWSyfdKw
E0/3eVC8W56eZddiAnR+7Kp/Hsz8c4jEE87sNqWi3sfad5+/lpKIFIeRCPn2qFj0R3TzrCu00cgS
fBYRJpkp8DCuv1BbbAyLHUYHYWFMpnh5qg3DCoTGwc/zvZl3W3X0npSIm8AOX2EuNZRgLUdlPRDH
7WSsjJTHmrY/Kh67VDrqDEhZdmhm81VoKDc6WAszg8PoB8/ImrpZVwcXHbN1I+ovs8o/cUgZennT
TfsNr+rDLR7a4N3tfGXaCtVv1HJe1TxgoG3yEIcEGeR8GSgMpp2hPU0LYVbXD3/RQ/CxunGPROBR
Sb6jt9/K2n5DP/2SmMnrEARPoqvvvhucLHtXpcDPZP5KhP2ltd4jsz1EdEPCUf0Ouif8ITu4ZbwK
/rNlBM96BlIT46TUtGXkEQCZNM19+gKF8genD5EnbD93Qd3foLo9clBrnQvhJb2ocfZqhMO9zMSR
ALsrKk3gf8e4dU/crUfcZRfNbE7mGN5yt78PTn/O9d+hUB7DmlTSa/liGMl7RxBrA5RW0Kztq+zY
qrwySfA0rVzTdU6fwlPHuaVYu+myumLY2cFPy8lCke0TuvErO96blXCUMrP19G252jymb0sG/4Hr
EG9OfaRGu2o6dV2l5lvqJZeAQeS39ltojS9GJ2/smF9FWt3d2N/neNiwTM6Lstv65R9Y1QNXy2Nq
bjbmyI41YpgrV7uTKFLSS2Fon+og7yhn9LCf8CanEKJk0Tz10fiiu+WpF8jzUvetTg6NFW8GvXvJ
QJDpbCMqX7KT/pKcAJO2eB/YcYZ4pS3rNbWbJcbGdd67d8dqd5GTfnpmffFA4gXKtaysN47O4HuU
xxRmbzSXaVBgV3rErvs2PUYla57Gvr+SI8wp5oLN62LpOJwIxJ4uwXKUR6unR1F9JKa/0bzm3jb2
ibf5ARWLwm9/hVW1C1XB0b65e2nCqlrP6rS9ES5+carghp31hpfxDFHmVlbxRdZfQrePncy3ptXd
qcW+ZUr1jtIJ0zsBuL6dvnYYmbFmH1qjf6GN8Ohrbc+TvTlEsPrlMfTrU9QobARdCrD1SW+0F8XB
nKkcsZcjNtKxzSiPJlPucekftSh4nj5UGpa7SnsPRXDo3BtG7gsV2edYZjtqvXfQnELT9iLz7n9+
fuWd0KA7uv6oeZDTQx4dHz90d9EY2f1YnzrnS4mN4/SrfLTuItAuYxS8iF55mDmsde8lbHnvO3mi
fn9L1OBW1dmlkMEt66xjBR+pyuWfYVO6/l3a9Yla49WtupvCJ+jrVXxKTwjZ5tP1qA4RVaRucax6
m/5qgB1cIfJSVcDZy34n6/AmCFJS9Zp3rAN5uLKhGKV2Py5rwEt9VFDenYxcD6++cHRwXXkcvPP0
wbSKafIybU2N4ax+JaJ6sEh0QIJEuutCihn+OZGvdElD3jIUaVR67tMD6MPgkYJ6ceRNs1Vq69Y6
DTjeaVxj65waTbk6qXfXm5ouPddl2CeHeasPp3hh3s7YPoQpW+08WIyBejHs5oh4yE/Ul4wXtFMZ
DcygGCGBvM8T6V+DfHx07AxwtN9dvIKMza0c2Vwx+KYRpZbBqbLkc9yFt+mNakz/4h21vHjzjYTd
4E4Ms46wWE/lhUnTi952L9PVDwNmTrWipKOdp6+Ho3sPMu2lR11i5ZdU8JxEsFRra+HK7iV3xxcP
7roTpKck9B4GHtBByjvmpo1UnWWGFNA0qicAABcI8C+uIZce7N8y4i5oifI+IJOb1eXCwYJsluir
eEtH2hmD2t5iGmNZpmKgkDf5W6Xelebwq1wGmn+RJhlGIYrMgmzqqH7vpLqeVgej/9Q0/5jzI3RK
LxqJ3hD8ZjXn1SB1Ab8r+9FVCXmQj+ma4MW+mQlHUSozrlM+bB3YIZ9xGtkNJB/DG3bTu2phpZWJ
vstrh8/ZPfBncWAKMVUod4IBTrnuHUBalGlJTyO7xAxxeq6Xus8upcxoDdCAoCilRdMY0F6muxs6
3cXysldRNA/pVe9m11E0Sv78maLNOGMnDHSjfImqilCocRMmryOFHRa9giUcZxqp6cp3HSMGYW8e
5RywneDkJsUFIRfr5SC+KrY/qabvHfo1MzTadNScjegdYlbOYB6XfuXjR2dTiPKWPghCezSh4Nz/
vAEJ1gxya9UEQRBqJVV/JjV4nbIfnAYNIZbrjDMvSRnzxPKeTJd9tT7sLf8FZY0um5MjlfesYVkI
1PX0b0xUizxNFklGbhMC+jZk+nYGaOzZMs93nU9mFG0G13C2fVEsUbVtiTrfKPSNpqmzCMIlehS8
1Og9927722TZEfwOhmqwuwrRtDUpCeYZDvkUa5zvFMm6ZXPEySJAURqX3fjsC+s50csEkIAxCgjL
FnAAPLKVk3AJv2NlCGU9pvkmaoHu5sXei9n2ulSM2m2j6uec6tn043j9EEAhV+6ik9YUFVvPtYgU
OmrqpVOBwYpXI6cCYRP2hY4TValJ2ckWb6H51Ksc64FIc5/L8moGIbaJaK1VAWQBylmMOoty43S3
pMpjSced9PJN5lQHX/NWrFIJ5IUuQ1yE7Szx526AabCWhxIdr+t4T9N3Mk8FNIf5/aLmltJDigl1
tIFCyoHTGccpxIQINbHK6eVCBGCBUoiKRrfJh5KN52m6J53tIWsrNnZBEJ/lL2snh8Gj0F7uVkni
7xA0IPk6EGhxtJVdbym/fl5egiL9SaOkXyJKWCu4kedq3b6AO9YORRa9p47d048kd73dEZFBUapR
ce1n5acOoWMWIyhKG/TUqovslEp8RFRiowv8AHB2GIsU8rH0C4GvMA7A3HlONhtKjfMdusvYLJ4s
3yOnIyyXACztBRW/eWpZVxyf5SaOvXsjgnvtr3wPM6ZfW8aCHc/aCpIG1G6BtCjH2mrhzioN68mv
CYFPmt8mwqaZL6U7UfayTgepyzF3QKneNQQdjaL7LnRc86Oqf0bwwfQieh88+x7U8abQltDej2lB
iUgj4NUjwrw1NHKNnZPsIDqJVGlmueJukpGztJITtIxjlnA04zut49+AI0LQ41xI6711CWMlnzvE
2c9qPq4JlnDmZ+qLMxKl1yYvkWrVS0u+uTYZRujn2FxY9xgQyFxoGQkSMSpkRwFs5rrUVQ11iZBh
YeaePHceF5E0zjwVHb3mjDma8HazdxVcfE6OQcbeF1pqzAOFQoKuYEXQuBvSUN19bMULI544dja8
IAIWQBEmr9aY36O6G2YKJj2op1Q0wv7LzMGbWCEkIx1W7uBXmFGDDnxPnGZopKqSc2A5Nyoq8JlC
B7INRoiVbrstmxpxu93/dt3EHNPFIqOgMIZinMcmT29MEETY8gOX6CNxu7Xpo6GyOYbOtIfdFSRO
04lm4e3niWGPM89ynpBsOGB4sA7blQcKtnCRWkQ+FJi7bkMKKcrypNXDt3QaAlBKsa6tiUdkUCPM
zPSbUTnhc4mFZ/3S7UDO7XT8rbThofQ4N8q3XEtKVNMkiBmIqEhmkuDhpAcPkKCwTj1abXKMrAki
TXTT7P/3UlHbyeHp/5wdrU/tzf+6j/r8IaOvj/wfc37S37upf77tn51UTf/LtAhY81jFTNPRbTqV
/+ykTl8xLUf3dMsiOU6nW/ofjVTtL4+oOtdzHNvWNEMnZ+h/NVJhWOlT99Odwqj50p9ONQ73yz/7
o/W//fkfecPmN8plTYf2PwfJ0Ea1PMQkBFVz4HeIx/v3NqpQQHf3mB89aKpVc43Mqy8/OAvMHLmo
8w0dHqe/qzYpr5szddqbF6HvDpZ+yFEA+TZVHpB2sA4hHLrVU14+G+LZGh7sadTxBNiykXikyUvL
MeOtbQo67tUuvlznFPQIliHC3f/fDtRJXfA/u/7cyn+pDRYf8uM//YHuAc/82vxMieOI7v6pF+Ap
TH/zv/vFf/z8d8agQcrZfz0E4e0FH1X08ffhN33Hv/r47l+26qoAA6gD6rrKGPtXG1//yyBEzXIt
j4h6w5qimv5j9Jl/6Zpjm45FDhLpZfTq/zb6dFMnP043TTIVGZ3/N6NvSmv7ew/fpDmrGvT2EVTr
qAz+LRMo60ST621DbJttvLuqd0siQ8Jjk4e/3ZB/jfq/j3JQf//bryK53SYkQTUt3TBs+98if8rB
GkSDvIuKG8kYyipvuu8gUiDteKaYFeKL/JbfZkAhnqr5TwfcKkviFqAuWDjplRd678cwsvtZHGrQ
hjnBBFSrkDlm2zLaSm/qDfcBASC+WGpnIMW0vcgGmg8qHPzKvtlImNGremd63xh+HFxinfZaR6Rs
57R4kF7naN6QF7cVLSCH/ptfGS99cSWxJ5tVhftFaiRJzXKcZepTYqh43qy9ULRTWg9yS9ab4Iob
AAkS0YFLSz7N2aS50VNtG18Gu6U5Jilznhf93BKKvQk0c8OJgBa0CEB1+vYjdXRK2I2Lfc3Wnjo9
AG5kdK952a4jpiJWYrTiJS0WmfZbKexN0SRvQrV+E9861x5YBXL3VvD/X3OXbgbCKiJee1r9vaZw
ajJpexfqAbvfrajFhxFQHVD2tYtX0s88al92dFa15BE5e6E73504oc391D3PmBsqHnJPgxxShIsh
zeDpTd/RV4jMO+05my6qMrBQRFr0HhZYPixtluEGnYVwm3W1QlRVoag1PjpslHM8YJkCQIdO+LtI
PWWGUMAihzJKIYZqRfZDpaec+cpkRsU23EdsG+z+tcuKySAwvlUhuOgiLb4qmDbgpBcenU6Mkjin
LXjNgAiNNZ0ZVCZOYmKv7oKF0iXKQklsYnHDDuACZ7teEOkgtINnN8OkyALIqHDWgVJpZBYC5Qa5
ZZYB0JmuIafGthjYCXjytcpGMPktRLws87qVPkffgr+vQoZb4nabmWP3q0llO9YZMSzERDexGKl1
IdudnEVI7z+rypsVGdtw4kW7hYNJysiqpU602qwwkJymAABQkGlAh9lRV6mz9urxUcax4GQEhlGO
J7x64bz0g50alvQ4G3JygCRVC6jSu1gb4dJT0QcdvSPFC/ZmlXzXKhvzCxFgwTzkj3rNudOyHkKQ
luZpkLSlkx94iuyoUpoKwjoPAwFrTZ73CzamGGX7CFofNvQQ1kJt35Uqf2093Fw8HOImEN/qezTF
86xP11ZILb9OiE9xG/XXqdyTVta/llPf+6iEEj6kLEgiYDdHYHwpEK6EvVgCItuBOp9hIeMCzOJu
2vK76HmxYT/u1Jr/o2e4wWnzC9yccz9HFVwoYtZ21rMsIWDXSnItG9gwCJHmviq/dVmf8rbc92Ua
HbOW6PGYiLjYwlo5ahHVdcXCzovBRop0DSCdkUx/LHTdRexyiO1uFpkpRkeug4fLvm1Jmxuq7qMa
arGQlRiwSFrRsnPEw4hVwDEcT7wEhW3BlphMBQLuff9HT3qYjB1R3wFAlCG6NzI6BpDuut4mk7Wn
KeUDTYGxvei0+tNttUdB02MADLJunPzKnHdFU7M1THVPAEfG0Wo2JpM7KvQ3wjbOnUXC1Xj31e7d
a2jZGPV47br00jbrpvKuBv3BAY1KSUYYl4AYc4gAQetovJnbwB0Kax0E5rruo6Wflaj4bQWzbe4R
t1fRfC7sfE6T5q51jlzpcYoKdWCUxg1n0IgjT4YQJ9UQ3OcKFrsGZMmi68VeKl67drDi+Tm2BLsJ
jcVA2VLVjhk2PEy3VT1jd5ZvRv+ItGvpBqAO/Xe8w7sotS5xu7bD/tr05YvZGAdhto88HBa6kCAH
hyVhP0u1bfa+SpiVxmnW3VYjCiKJmpMOleU3F0IGPiJH7FLPpEdNV1X13ywABz2b9Fy1V6raf5aE
lSxi4nI4/+xVtllkHL9gO1xIc+PS0owR8s6MAJlY5sIamNQMhL6pcwclgjaWE/aUNhHnaw5Y5Rmf
FLaXItw3YbbvXBY8sKErAw/VLBzp3aDUobT6CWJGXYTDOvQUctUngnLsHYcqP9ekcpH/s6szOO7G
utVw26URG7fo4PNSJsb4hBZwXYCA1FVAa8UEPilT9YuT3UImmjIPa1gqxjcJhZi1SuXbHZkIh8w+
S16TMj4pKkV4qvxqbVhzJupToWKKUUT1jQdlRxzSeyY/YLbuQ6oBbrcxEtA7OaQQPcdsb+UfUtYb
2kXtfOjFyfbz72ZKpVe8S12IN7vS8S72t7IDJ9yOL4EQW9Yhkp/JK/aI6psWEk5e4bwS+ot+AgHd
UGbNIeREL4CgyplVd9/dqC/asVjYjv6oDHeJAY4wFRw40G4T5TbK4pwLjcpgc03DR18ZO0zl58qz
DnAvrqFX7WTIPzpg5Cy9hGZ5rAmo9bGh0bNTdzmnvdAm76pE9WL7t2o86WV6qk3vlub2klCS57Aa
L2WzKEQ/r4UFOSja279RJ3aWHU8MY+9Na+iA6KfYKVdJQYqAU8hXfSS7ucdGn1vL3A72uMDXI2m9
INTWZhMdhBN8lI71oVsqjx2ontGva1luhhBnOonmVe095Xp5HP/Ijs3uuXHbtTLqHzVJ9LEr312A
AbN+1J7z8bXI9Xelz38MKjFq1k+rD+XW6mZVSAfjaHjFMFIyyUKbCM2lGSePsLafZLeBb30zmvoC
1uupM8WVw0BhBE9ECH26cYPJIEFemaSQ7NRFVuJ6y8e9qVg85Fy7slyuU2QKgekcdF98UUkFSFx4
nyilDt+emV3pD9oERxmUZ1aRMr5LXT3aOiJEtoCsmwDjq+Hdd4dvgqAPqqX82IkBdQ8Gjk8+KsaF
GVYO+D3JkM2ywVwXYboE6vGIcirxUY1ROgANKLJNmrebICUGo34qqB9ZCeU1tcdDRY7SEdPeqxeY
HyYI67Fq10MHv2xUlEWq5I8gC978SZMOBmafajhjkimuyt5HQX103PBcY7RqVPulCq9Z8N6SOFPx
+NqBArsT7DFfw3OEkq+KVzE46zDoiR5qDlHl47q3jVdTNmtn2o4Y+gkxzMaGsotgBnI/c0ziTbu+
qtnTjL66xiMoqT937tLWyEYzsGsnZfTOMA9449QXjXiPGcFHSExJtNEoObQNRR33yLHyTRuhburd
Jqa/Y6rttjPH56Ki7KYj1oHouSgc7JRNc+sJECgsbdlGEXYkc662wc7EL5YZABJFRJ4Y1SJcPMpT
oLvkCFBTHANWFTdid+LedAe9avYBVGirm/3ZMmoysOCPB/Vuej1zW87zTGc7PsyFAmpIh9Wi4W0u
C0wt9iMTORxC/9Tm/ZujButOKF9+CPq5Au5rdmLdoBeY/knYUbjetB0ZjgNZQtoE2wlI3lKsa1gP
R7hHx5KZtupfB8zd3EzdGnd54r1OmcCtblw6tMNqgIUTNGUyJPRJ6EP0kIY9/UlzFI4eYMBdPId1
cchjZRvQ1Ci07kobAdgGnqBxaFaetuxhWET6gIKhWPqY2XVmD+MtzVjLnOLqToxZzI4ekgD33VTr
JQmNp8rQl8VYPDdiCnJrd50BIjWpCQGz16phnSsQBX4awz6VcyeoYHdBGtCzpdAPFp7wAm0SCXxM
Fqexc5YEQS9jMqwzlK4eJLyG1kXFBIhxldL1sU5wquMdVysyHh2kmb3cTf9GSnjuemSRI/48Syf4
LFtFTIgtOqwM7O8wGNuY5DC3QhnMxVWM38aauOhoZ5BhKnW2m/77AEq9iBZ9lu6ySLsQY7OvjPZ5
egouOwaFboKXsaKW3SJVa44d3sYxv/UsfMLeuXJbfKEFpTe9XwOFWITwAkDWbHzTOeGen4V9dO2V
dKXqPgLZqZJ9qwADQ3pYl8+Epu3QBR7t0nkGv3ZhSK5KdiaBrbASoGqxqp2nU4aHiFLS5XD76Jvp
aePBsUb9nEJKD+PD9FPqtH4fuuCXIaULc52WzQbSNKg2ZxNGI6KgbJUi0EiDiRzriU8HgigYkpVR
2ceU7V5VfhAyoXewHlFM+DdUxzMhwiXbPPyM7Rng9L5Tq7lik0bCTdcZXfWETzTLlUkQqp7sNIlC
lIdstLBW2G9Ov3PENTabnrGHvLatbaZIjlN1oM7qnuESedc6HQH+AXjUeYLduK6FO0OaAYEwW9Fr
WQD7HswaPXJxLYWkp4JoWXqEKkaHqtJYkPyt9L8d4FCWgXG67Njs4l2NlkZkzN2L5Pt9A8oMcNqw
zJcDEU4NOQU+K3wznYIL9+QP6XPoQFZv1E0YDgfqBAj70lVXC5AlI+f0/kCex5Kz4dEJIOvQTlUD
tPGK2Kq9eW7oheveMDkYVwjcthrAFhPdVmP0e8UA9zYSIuoGs1Baa0ysS9IZ16wMB7K053W5EqW+
CqXHbrM+FqQ4pApBM6iSFV58OO9oiPw5HmREOcrWip7NkTgbYpc9faXJt9zhvZixXC+IqlpmfbRv
rHxjJphwHOVioYDzNIY9OCkZItxlPDtNtlS5Qq+pyZgMNkaBUivyKKhbNLnmLkELAy5wIwZXqVsz
vR2OXu8if69WbQ0PTVkFbbHBdnNMAGG4wrm5g320mTAxOJDEAdDO6lbgcyCcUaz2FmWUbGvFu+Y5
Xa008hcOCt7GqmilZleCCretVmxzBB9DmqwxJkALh1jFC+0HDqlDxpYQmAVHiUWNp9MTNuOIFLq2
X6JhXeqMrWk+0zjidhGZS7620kDb+dVnLAQZB/UuwVsw3QiqNSs9lRuwJ4sMRlPuAUPs1PQFWNNx
GN9tqAV5SBIjKszpR00dvp41eICNON1EI1HXoksQ0AUb2xC31HhOQ7QmzIWlGe0rTe4GKE7QZ8BD
RfCmXHR546trOxyF672fyIdPP2zRZc6DhBpI9+5Jr5WbVPQ1Ln+jSN1lUSPpdtko6iZJGGHqcbpA
YjoMYgMyZp9W5rvIvZsv7GeSfTAADJD8CYudW1BRrcb+NjEwNKJ8KkzEgyl4UNxa047WJ+eqjr0t
gQfvf77maOQZDYoZgZwAyN0/8XbpsILIgW1ZEcouiVZ2ptQLP3BfLI2AHrD3z4HyK/QkRPYHAzTT
VA6wBpaqPsu7GbiZG6Ka51RFnqpDFpjXKL5cMFyw0CCXg1SJ0TK6Fkw3R2JnoHkyRBrhf1xptba8
8TkviG4pNLnWyqheOhxPYkupZgHcXCOxEV56VO2AC+jLZODn9G17rohK7eAzQyip8g20oDV+ovcx
UatVU2tIfNS7hiXLVKZfDrSURAh6IuCZfjTJ8XyIjHEGd3KcKbya87JmaqMFHoTMTLX2K4bsZ6RO
NxceOsa+6FlWsEOWivwArjNQEsJ3Oc6iPNVZSP1s4QYtntiOVAmUjPHMbrUTJqZ1Yeu0YaeWjzEe
srRECcBERkRmerYyuZ+eqaOHrGVG+hMiy5lbnYMeI/0pYoV3cKRmlNrZr9HSCgv5JGRrBLCfQtA1
/W9ZNmeYOSP1AVvORMi3M19E/HLv0bTKmT1gPDO5vUEQeFPwzKtTjv68hFY276TxbIY+F8/5rTPe
MQicVYerMZOfxuvPpQEXgGAJCDBDjn+b/BlVfkiPG6lQX6Ew5D8Fpk7Hkzk+aNq5akhGo0ZweXIC
qSv2hI8EK6X4yGGlQJHXqRUEX9IeCUlTs1sen202TLOgUTGEcLdrRW5UNfnCL0ZbKo52VHTzTW87
3PmOa0FCG637Rq5thw5yrLDkxJPBXn8XPWc9hw9HlXDWtSqZE81zNFkD0sIMSALgRGY1IloqXYiw
ZkCk271COgEeb+fFTBdIW6/YAtjBCdDhZRz8doEJBZz5fO6U+bVF05Yo3raWyXOFsXenlMeCN2hd
GFAhx5Yg48QHORtoNp1PAnQLkrP22NTJjvmguQ8IzucTiMwiEMgR+IfKdS+rTzcav4yap+9V5boL
AizMNNXDYdUlGcACLjsIsGqyw3gq7IsZ2CXYJWUZpYa2rwCbUQzNF4MPXMkYot9hFAtDOlclY49T
e/A4HY93wRpnfgBXVCXGiPCZ+LuMODa3gfXI4B1DUKH8VpJxRWn4c7CUd7deuRp/9Y+oy51uqZor
tyhEuws0cc+vLODRGe0iclZhJCPghRWoxcDBGuTjhm2n82+lBXMbc9gCzXrp3KTFn1OVbj/eHTC+
Qf6HjI8wEu/paGs4zTPdoyxfvto6AdLamQwmkp96IJNIG3jhBMAwYcSsqa7VLlpQHOSetTRcg+2f
R1v7HTJdFVQlSJFFWYKNEvmP0OF/FL6cabifZzIO3iKj0bZGheYUw7m/r8tqZY/oWO2eUmUQdzu9
ir/UZOtk7HNQTU8dfbnOdFGveJl+DBO6dumar4mlOacMpes0M/cwXJUqJMGnTo+prIkfdzH2VON5
wlrtdIJzCyv+yHKtXI8Da2ngymzet6iQehX4tqKP7JquYWi+WxZF18pN9gbvcWBGHJVSwMfTb2kk
M0Ix2O9xJTZJKU6QBJu5yQZrTjLrfEQvZHviIEKDbUNJgIT/C9aW2D9TAwxQxHfL49gu4EbNI68l
/tNGsf0lNUCrTants5StRMQPA77+A7dezvJpKfEqp10M2JSJ5KneRcfTVTUmIj1gcJnaNDyKEBm5
pOQ45kws0kmpQELVybD+c1pvNm2bfgU0ulFPteu27fESqDtlFOlchxgmw+ynUcWPb3bcCVh482TE
dMJbPJjVSg9dMLYF/Dz4RZtCgp9Mp6ogOi/KHCxkyHXh6yTrDoY8/knr5NSpsbakcS3G2F6glLuR
p82CQzmmG0qCszxz4UxhL443jdQae1LjnfyWvYOR9z+h65gLRVU38LmZsowAampKPQwzNou/vSGd
padgzq+23egwlNaPNiWtlyB85qWM12bb3tvUZcZDE2mOKkLE5CjBvjrYGywSHdGJ8NrZNv+D1OzK
80hWI9hmdrvBM2d79h145mY+Kc7EowTipOfbwRvCdSN1DQdg+xJR24fkQpWuw7YCTFTNLDnH3v3j
+Tp7tUk+WEERVJL+c2p7jYJyqR2rHmRdWOReH0FDNu2lD0NthhkH3CTrPOES1UqlK1VHsflGestT
PYSvneH6qzoY2LwiAIqK8MkL1MltBpAtc2joNohRqGbUH4mPFyGunjSTH+90NhsQZDNuOX5JncXb
t/OfWlRYuAZjPZgMFLtA8VQOzsuY0f/pARSthMOWpaD85YDZnIHyfSkCexVr1rbpmKSnYWL2w9nS
bSKRMwaybvD4pVSDeSDCU6MkT/bgFIj0FWA0ej9Jh3DD9PUaO925p4u5Qc5/G5VPq0iMpWaCcbJM
s99ZlhpT8sqKJUqeksZZGyyQ6oOVS6E6NU+KFlQw8IsXUybmuhq1V9DUNdE4gChUiCI01ZpXXOuk
AlaFfQqq+tPXe2Wt0TLdNIpzlSJQD9wi9RBFzosZGPeuo7qaeFizAP8QTm2Ax4gGMiWInCKTIazd
VdJuB4ojSyurKaV27IQFAXkr6HH91QPKvKxpzC2iqSwqNP3U4HS/am0mCIGmDJCz1cSlS0XES234
9cRxVlkDhZNmiTIk32lIMhthufgu01d1bI0LofYOqBsqTihmyGBZ5AanpeJ/sHcey7EjW5b9lx43
ngFwwOGYhpYMkpd6AqO4hBYODXx9L7yq6n5Wg7LqeQ3SMi2vIBkRcD9i77Wlt3Amv10v7i7Ch5w0
ONM/5ZBrHUbpZlTthk0l7OwhiOkROnqept2wdSX9cqE7tEXy4MTRuR0bBzxZOlMqd+PG6YYn35DD
gXrsM08nTNQsCVwbDxuECpSz3vgyllyeUVv3B8tsH6OJNtnoAYhGY0EbG9PBl0G047MzrmQ4PCRF
CZxoVhCwPIDDxKqu5jmmZ5CHumfaFJSexYVEdOHYO+iiQr4UfugUP91ulo48mAMaf2ylUjtvY2pY
aBIiHJK1eBrI/FgPFEv1bPbMr8DZxggTp4C4aYSdk2zLE8dAk8wXKK0foS2g9XTWDjrQfOxTtHcV
rdiQPbc9s7Gpao95tiS6+Dg4RPuZzJZ1EdjWbIeQ5iDuQR8nbIuCRYxGbpqxMFbnuhAvtb+LmEB6
GQyctHIOACRRMUKYM14gChnr8LkcSYF+DGfwox01Bx5kIkhteoUSRe66D8vlSdiG9vhOHTQN+sPI
4vup6hc23ZL8C9EYit2z6w/WMeoxNozWFkHWq2iAjtA9cgql85s/WnInOmeP5IwAcmMEFc001XCz
T4swMZ4NN9873mfgzva6g39EjkL7hkzK3iKtPvXEc3HEk1kCcRwDjuYD0QT5DtJ0ve79JYGnpmNE
V7YaCCplhAL3JXfmPV3PssumKJ2Zow41V2dspCcKTL2eEFD3jMDX7RK9pjiDetNj9Tna3SZuiVzt
gzXhJWJTFxCNA9uMMOaPbwERJ5vBaIOV0yVXg1069NqG/bV+J1dJnHO+GmsBPr1GFQY7RWMGR9e/
Js2lb8sZUgo8I6elu+hSl2Cdn1Qu4ZIVNnm1CDq1Ux8IVf50eWWlkxIt5DukN7j5Z5+0aq/r8crV
Ex2q/NgJn4pVQm3j+BBHkeN9NcNoMySNQ7SOfazMuTwbivGkV7L/m8iCmKTVHqQ3vlVuwmQ45NmZ
wc4XpEJTOFENVIxRTUS3WS3KFVrDGW0uESSEGrWaiIxs3qly2XOFBobawVl3kmpJ9me7GqZDY7bn
zG7wENKtg222kvad7XS6vBnm2i7sP1VnhTt2iDTpbUnQ6bUe2NiMPpJNrZN7K+m7S3hMGwXtnRid
JqZ0HcN4CUCJIVub4S4w3NdWYeVObALLyEwQDtJ0cLjpRdbESm/zKi2uYILrrZeMK2vC/E3ds4EM
PG/tIj76TvRYawfgk0mVQAzLwwgCsZhTtHxILZlki30ZklDl4ag/BYq+Y5Qkmgjm7d7Ab4AM6LOd
LshV8MkJcLP5NZ7+EB9DXHKZz+R1eWQt9+D5q+nR0MWIUyGTRIQS38VUwwEgsZ0WT2miTXaUJPMU
Tnjy3JQAIidrd/zgOR0LOdlRgOgOKkyHEhmqEUDhqKEKamKUHdrcJPi9AxE612BOHkNP3HyPELKu
IRREEAriau8pihg6D+lIxJ1vXGL4q7DDeBbUWCM3Jr4kyEy9RnlxMsesXs+226zM8DtJZwJAJSFo
fvnCNSq3ttqPpiY2OlwQ/cnr1FoY9I3Be9Em2Q+I6LciAfOgi7TZhQMptHk7zdjO8/ceg8ZhmjnU
FYpBEsr7dQpxJulJcQs6+KzMx66+7s8dGETo1zUANfIgpJleeABd8rODO6XY0zUGhkmsOQZ9PG0l
1Nn5gALiEkjoCZAHeqSUod60Uj3pQkawBDxW5VF7C2Q+HHQI0CDHcujF9XhuEvTqlq7X0LyfShYK
F4tcRT9vLs5Ikp9VMeuvqxhoTbINRW5uBq+4w7NdIO5GGJ2Yz3YDnAKebL8xa/5LR/WzASBn7zEs
0ATIbVix8PopQiKqjr8t1VxZTp3CUTOcnR+k25q8uBMOE59JPxsN5kkEbCSwO4iYYuFpuqiPQvjz
Rg1NnU3O3rYYz06NCzrB50YfgdqrWrNWcuzVDLgHiWhIdHsbnmTAXcFzvsy5gg2AJGyRhJVUfeGc
dW3v+7xwVxEDOjIX7lmrTdvQG46FFx+IEoVGocNN0OdkG7Y+o4qWkm9Mq3cXzlHmYjHTTNPKhiCi
PIDhQBjWKgJ4wH0niPWwxXVwiwcAf8Uq9UxCwO2KcHc9s5ZEo7foapfquExMjFdtpAhF8LvdUCr2
qa00GMNWH6kRILiPki/ogFgU8Ropw/4pYf5jefXpv6jYabqgAG3SkeBF0nwYU0zuZmS8GjvD1fVL
DDDiMlghBjogF4NDCjQ6aTqLcBcufW8ZsLeAUuKtJwTYEHMfe994sqWHrXVinersRqx+fogQ2sxS
QqAXwmvzRNEsdu6Hh/o8sTE1RzPfkpm+Zjjmx8yuLo5FePgsER8VMwr1qvsbh0ZCqub42SM16h1L
70KXzi43vJWfIgESHIrgkNKN6ceAAjAx932Fwtv9joR1n8wY6T9mN3sDrj/u3M5GJEPA1NLLvI96
kfhXNRtXmHDrGpwvz8ajQEKFjBc7r5Q8c6i2lvwOVvh9vxop1mFDqJjxL1pgf+G19EjNeqImAysv
TllcGcw9+DNFWdyqEPiuH6ZoqKjacb2CO6fRXk/YqnmlQ9xf5xQNd266/i3EdFmmvb9rescksjf5
drrG2/iTfYvz9KmbazB8hjmSpQXJQTJZW8UK8J8A4lI42ELw4JpYP4GcpWrdIRtYO0rdjYm+9QnS
aQJKjjrzfspEE/5RsNWJ+rTezyL+1vaw7iuqGo9Xk+OTCVNJirMt4olXwq/3lb9w3/gakRcFR6dF
Ws9xygIqCL7I93oLZzRbttc/JLHSJzMj/VVV2daPnGbTttOR6cldNzePoeIzqZcMYoBSszW9ml22
rS0BkbRxu42Uw1m6RD+ZOZWiyu4dwwtw8lA/Dox+cxltFSy3nYV/3UfYcZQZj1heb0rb4duNrOd5
iPbMHYKNkfnQ5mX5t/Gj/tiqSJ6saWJmDpi319u+NtAyhOIhy8OV5zKOpgQUh6B0OAQaiqd59g/I
+ZKtrIvfgdCpUunvZkze+paVwaJs4fQqArPcqYy4tGQK6wMawENk4DCvC2y0NdtLzC1V4Rxnn90Y
nktgAFvlsqZ3kEpRMxPdqWpojb0GmSqNnDAuRx2n2WQ74XsDdvTLILFdBKw26P2JWxCc1VjQjMdq
CVkvU/a8KPazcSrw37NbZHHMKDESH2NOupRThS8Af85Za7uXIU//ejE+MpTpLrF+4bNoY1LBFKBG
X8k/tv6L8hKknOkemkEfqmR4bKqIUzMKFpt7gvPASbYAn8sVTSGZjSpa/NrONmPRVaWk/dSp/+w6
8l5YGaK8mgs5JXwHrGPPa533+7o1n1v1NRaeeQotsnFxfAfS+wXIT+uM33WdzdHRbAmBTjLi+YQ1
n122Y0KyVarJ4w4UFZ9XEiCY61Atv/shyuSwsghWWw86ShiheqvRnUsmyhtHcR2xaet3dYiDMno3
KQOzqHIu0lko8I6Su0m3u8T+ZD44bWvPFORt1dZ5Svy3arCBGtOu81Xr9x6UnAgQyNlyQRS5ZruO
/PeU/nRPxhv5OwDxVwoXQMGNBxUD0VUs3F8WpvfSZVmF1g+yHiFUIiXhiuVMS2zWGF+N1GIEZPGl
wDZYK68hKqJtGfIwuVhmGCO1H/d4rFJywVGduB7SBabl69TMtman3LXTFfeC5ZSW9o8f8pEirJB9
T/XA/DdekZkmoHfQeBjvS2QjGkOC4gt/fJJoAGlXbxajOBGqF9xwN7cJ/kouRLt8Hw2UQSZIU0PG
4K9mlqFWp84lMA8fxOZSeTABCMsdxKhHTqT+mNnl3o37o+AvCTLywl1Yo+bEbUDvNXs4h1wqRCpO
YdLPmh3wo66B4q3TZWVnnG3L8reFw/NvTD7QFmKadhaRTQP/p52S02TqO9MPxh36qR58NLv1yP/n
V5t67zuv5RL9ucgrqCPD9ttV4D0FsW0zZUEb2FenDdno+LD6DYtr0OZKFD7eOx8DxipkeZmTnxrJ
wqMn1rC2A74kn9StaRB5mxTWWyGnnaGnx76IubANyC8CuEzS8LbEzQhp2kTewYphXyx0GJpquCeU
hitRt6/0RNWqY5if5IjiwtRCW0LXTy7XoRj9behbn0q4jN2S/jxNHTd4SIyUndaPWWsindD8tGmy
xHGgHyOmHO0rCCVAvIgSLH8zG1UPdDn4YusutgN97q5qzF2qKC2s+Ds3XAcok/fIjOJC38Go00ID
NhSvHFcHtGB45gAGZra8ayLFyqrdjj1vuxmxAy62ujEKvGqC3fZ8ESEiKgIU6PGqwOJ52Y/jGG06
ZaGcAdnIHBwl3yBmDnhUh3y0zq2mY4KPL7dZwEnmTdm+zyBriYGpY4LNcIAeCpgLg7xkG+czbWLI
AS8ke6bQ/APO5yNqEFBBKX9rJcJQ2esTKzSA05G7Ju1zEamO972mbBbdEZcPhWBfWuvOQUEUNnjD
YIts5BwcrXx8NlvjO2Hpskrdhte4yw5hGiDfdvkpNa1gOxUPTIfajVnN3A5onsOfWjJ/qVowGFEY
vzcuU59p5tGlWdyPFXynPlT3TQZ02CtxNfmJ8eKit8zdtGdp2uCbd6dbKcVL1U2UYg9AXDlGA5M3
elgwaEwEulb8trP/1iX+ZjIxkwWKOWFbQMAQVr0yBtR95iyIc5beoR8UR2bVXeyq5mYMUqTFSfHj
TAgS0eo8OU1IfMhmaICEhSRJI5rwUaGnDE8ks16mD8YqQlguIuehdyZr46XTJziPZwRGgHPSbVXr
a6G8buO285udorQbQ/TuUn1GeGRXwWwdAyLcBQO+XHrXNBt/XOtqZK8y9z+MCLmdQ7oUXTow027N
kOgVHVOEIh39XMJHaN3mr17PuJG+CfQ2OLy19r+GWe+mXCjYsb5cFe3ADuq3QmK6NavgfRpYOpCy
Jbvk0a5L9kEWgVaD0meNTDWcM3/NFvmOuI0lHJtkcYEb3rAuAHfJcpTqQksII0xbr+lQvlW9+TaY
SqOF+nKJBVIucDdJjTEt/7Ois53r9iUEurxlv34ONKozu+LpUJVeq5nBMI/xEt2QChTo9Y+S1tHX
6UOALDWq4pGdBt+DmYBngiPSjwGyrqTZOTFLbZNxPe7jWTG5azW6jdrqKUpZqSP+CNeW2XHp0RPm
ZfHKtukJOM3ZTVxaAEMcaFOpKKPo0TQowzEkIGCR9wQmJMjpcWga9rVziEdxwm+h0OmEP7LDmdBF
6VPeJCYb92mXx+LLmzRySCzkGFOLFfCeOzyVr0XIJ6BxmfFMvn10bCKB4OdgCr+Xi8Am7fmhdG7T
22v7jzTLTdNbKxgF8VqK+LU29Js3F3J15EL8ym3YNlOIlj3Q7iYs+nd7iKCrChYdxqzIIfLzNSbX
l2JwzzBWZxYQHk6J5jJNFA1RdrKIlVy5M2ZgwOkBP2YUezQEeO8dGmGrat9rOX1XZfWpuD19FP6x
OR+bqbsvyFS09fBZdNSPTTNvggLGvHkO4ACs2b+iZOmDjzZkW6ibM3GTqNB5g1WMBN34TlVMbZ+g
opKy+rLeXYriClZDmdlvYUjFl5p084N2j703PbWmvCo3s2HY4QOxiVlD5XWJoETGWfmYz+l5oCvx
zScHlSG7r+vg1XTVwV5a1bfhNI8OYg4yOCDjPzCZfS17ln1yHPc0Ptakb/jSLrWyn2VBNnqbfDEg
0pa3cK7+aKu9K6x+rxmth2nzOCeQlJqm91dDx3TMiqhA+18Z9AR8jigLAnAz9Mx/JuTYBklhKEoo
Igv5xtoUI3/44MXDpfGNuxi759CQ3qpCFwETUlGp5WdPvPMiW3ZXRDPUVs5mIrja7pVnBuP28osJ
3gS2W7QOB8qjF0SsIeZVTvpkwATQhNk2bkM4lvHf2XA+6lhe+vi3K6y73hINBCE+0uTlvhtpsu+c
ZcnLhcl6+k67LbLx5BjXVI3NwB6zGT8rgbvznz/yMCSbmW6fZLRj3lpwKTKQHrF9KPtfw5muZtju
8sLct+Z1WuJmZwyd3NFYF+Iq+5PPO3v2PmPaEt7pkKl57MDFgSW5hCgMig+jpaB2ipMe7XRlJzn4
o2pnawzUXoXocWz9g6giiHySQVVIN0PJwF8rPhDUIlvm3FA2n9ilJYOD4K7QJTAPCXi9HPuXVRZz
ADM54RamKCj4ECEV+QgYHq4Y/3wqN2S+qtofcsbOQWzdqfHFI+pnRUQF7WTvHIvOfcSOizeVCNHF
csTSbSwf+2wP+yqP1Adpj1uv7piYRfNf0eKnh8ICOTl/nSL50zgWu4aZHbXHUHmOQj6OGTdlVW+T
nMUt3vtVXMLqrozxi80I+WOoKgdGBXQj9B1O6D9lsTwO47Kmqm5Aap8mu/qK65SnlSGH2Ya/gZPc
cuW8t+yBVji2mqLDIoJxh0PIvZIRey+wYGNxDmpw/G1Rc1F2kLL0UNxEkL5Nia4YcPbbzCIhrAIp
DWZfP+a2vrShxSeSIguleoJY0lFrw6NhoNitVkpmv4FbrOyceZF2r3Yc4++YMRHz8926MSL5vHE1
qXrJrwMN0wPnodOfClFu7iR/On/+Zi23G8yKqY0c6WLbn4rbpKjynV+YdMwz0nPUW/jkMTDZB8N6
8xjjKmveV3l9VK08On5/wnyOZNPM1zJliJ2SMWrU5auf19dw9BlXynaFWoye0MOSb9tUrkkLvWoJ
4MJTt/JGniRheogR030va4nbjX19odi8x69B5D3TKz0I/loibxDieNFTgTA/aDfLjsiVzsmL5qc+
Ei9tOB8sMCFoopHfX5XKH/OamlLl9t+2H1/ws+CfMjBRlaP3MBi3SM1XV4cX/CJyvfwtIVz2fD6T
tvLReSaGsIaBMSrRm1m3W116cHnNqIWozcrc80tyBRqUepnLoMGhLivijGxpvgRHg69+fDa2R6AB
fHZYkcdNu67kEG3aieVFlzlX3LMZ+Mgm3Q2Oc+dbHDuu0++ssn2KHVHxuM3PeHM/I7JEJUQ/dGk5
n285VCs62jun9zzsYAGlJaH2M+k0juB7Bii4cRkCAVxofjo4D6xOukPUjC+qXs4c5JqrNsqeIV4e
nZQQ3sTB5SKN9GJE41aE+pK3EVFVjAMt4uMJLPD4DBbJj3KKp1gnm5btMKhaf03TwUvZRNSN80vT
vPuwd4uFbNSlr5Wo0IiV5YeTA+ZkHw2tz73HU/ZWkEVuxn8Z2yQ2LC5v/CwK70IRdWmEw1QZdXau
04vog7tUp8aqlsGzO0L6rLuMcp373feA2VJwrlI13xhMnzwGD6uyz/5QDhPlEKC4pzsny2MmZ5NM
cMJ7ufoZqlTG/VBG7x5RbxuhjacOpgaMlLxej24ALdPfCRkhDPGHU858qK2H/cjlhMbiQYfcXbAi
eYHJ9qA9Gp8dGGgZApSdZzcvkUQk4LJP4lUuGezQjlpTQ8CJio9y7n+Wb2+swuepG/9aFWkgU9Xd
xUvh1oENhe7DPgHW8piCPa31Byqkkgg6LqG6xd5iEkDFyQguvp+NowLq6bE8RjwQ7KSVrWFfFOjn
cSkZWX+Xm2jHnAw+LHhgSMKsPHspinOYeXobjIQ6xXJ8DhXadyWwAzCyVTuzS6y9mz4XIzSKsYMQ
2EmsIVF61wvg/QZUPVPxfNcdepDxZhujswYjjKn1McTRt2GW/tj05VfvMT6VDdMCkCeohsqNXro0
ON2rmId1Zbyn+JY3DGGDtRPVn0ad3teM+xPZPaCmJRx83CGQ8LfmCb1RdBybnu4+glxgprzCQs8d
FdwwrS2jcbeho0ZwfxJYRfKlnTHfDkPwNfYY1pgeEcZsg1+wWqj0HjtEpdkUMIAGWVvyvVdUj2Y1
nBNeXL9XFlOW4OKnGEwBTpBEQBpEFQDJDgqj2OF3XOZhXBVV8oiC6ZbaqNkajFAA9wa5mQeXVCjH
I46HlljIkXzACyJAc20VwRmW9rQG/TPtWIMyJGBMgnkAIYyX/bpFxxxXgJBN3TdZ8gPRhKu19sQu
shx7nxf5RfJLI2odCp32NxLebflntjj9Z59VQ1gStwSQhqmYuYY5Q+SAfck8P0W3px65V670JHSo
itVcgxrRHuVHZlEcOqrqNn0e7SwCJmU7gO0Ll8KGqFcpmpPw531is+iHz4taCzWxzRmvK3msk+mO
7c9paMw3hy4tcvsLilmzS3+mim0z2LZ80+YhCiI6b3oluMWscnLyiAabd8EdRbSVXAbpUH3nAYYV
O/xSgfMT5vaJlupbMjLPquQp7wEdxgTKrUP3rRrPpcFOvbTmS5cCVYn6nR1kD8uXRaf9Vba0bnl7
w2SGOqoZtkPO+zOw+XC1WjcWAdxdzn6zgME6Od9hwaSqyr7K+IQOL1s7NaWanZlvoG7OS9Vc27/G
HD17sf72QzZqxJQF6EWX77E27L8ESxusyh4qBtiHNnn2HPasTJgOMUg2z+2Bfpjor2xB4KyI25vB
dB1fQkeiezCvHTBgoQmQTX+H1fQUQSa0dbdPCnuTlYoJjIVrUEcYT3ULRcq2L/Mo7jWKu8Yqv3iE
11GWHf0FrNH2t9ALT0ZT/bEJYFuVNXr5bpyvIxMlWKZJ1T8EQGRIfFCPA34QrteedE9CP2sQdFVY
/g5ksXRWsQI3si1YOqwsL9vNVtEjoJo+MFh8sYncEpD6QnW0M2bnj89AoG4ZH1RcrbmFe6p7W/5d
2/UdT/ehKZkbzhDp+y7clIDSCOCacFaK5m2o/JWJ4mU1W8ZCvE0WPsm+bJwGHDrbPtOJ+RipfMPW
6hFw0IgavwYlvssswpz4GUBEuSb9blm/NR66oCnrbq3XvziKo8iNWRxV8TeVJ2bbzMErV4ME9kHd
U3Z0DGHdRzqUL53LR7vk8qO0M+l/w01oAAwKo5uZq1NC/VFy3a88yz14RFNCy+YkrX2xKWfUpsvr
7HcjSJQON/bQ5BeYE0DvrEus7CcUO88Cy6ph1XcdWPJsBPvZB8nD8hP1EqTwEJ37aP7ubLDC7nNS
VBfWP19NIv+g+j+WuXHt+wenm46wY9+b6Vub9a01nLdGsW13NeGzkTrA4ietlA6/mRQyJh8Ndhe8
O8TUUUrgMQ+ITcm69FFyZDL76D+Shli3DmS1RI+HOn8FkIy6AtFLI9qNlvREYcdlokp5jU0430Lu
RfDpebgKyunishNUy2c6MorXkVxMv422syfvIcezz2qO7uyfer+7DrQTAWWUNJsb+5Zj1WYo99j7
eOMde3ULH1zaMMmMrPppYKfUMrxvo/I+lDG3Z8wNu7TqoMObrSMptmd8lRF1U66NizWiSyl7ZuaI
FG45/zTahvflmRdiV8ET0Gdugti+r1rrRNLfa9/ovTSIiLZi8z4eECGx2aJvz68usELQIhMCthoS
bl9Ub5xoxzF9nJuBPXfyPqDecXire+0w4XHxlwHqa7aIhZ7sYCGm36oeybanyF5LjAHFwzggE5Ev
iS4/4bCuwfQDArYzzn/hH2w2yiDMJRYgFI44wH9xXX2ZBXtnXdf5ZvqKEZUQA99/m6iMMgzofsYI
KyCzkYjZVelH5ia29WvO2LJzBdNNDy17wnx2Z3RY49mzM+9yuWNeRsuyGFsykLYapozCGNbIqp+K
3NVn6LZOUeCtwrZQ2NTVcRaRRW7iXhfib0KDHnBObxl+k26J5qtLQzwmQE0Nx113owLeWjWUBTFa
HYG9YMAVUYjiYQady3FSIWkhQyG0uBnKmsyK8EQ6JxvMLmP3JOt9elNGHhLByUkDVAOhI5tPT3wR
Ks2gXhhET6dinSxNQCTY/saps6Ppei596/C//ieF5b9BDrKc/xLbcon/fkft36Jp/8bFv7Jb/vnn
/g3e4v9DCpuzwXNN6VkCT8p/0Fv8fzgYFGCT4LL8D0RL8e8hLN4/bE+4jun4UtnS8uz/R2/x/mG6
EF8YKcJwMV3H+/+ht/gLnuVf8C0o7GFPmqCNFF8HkhGkpOr785FlIKQh639TlvnSrLVcVTbL1E5O
zZlUqh2ZPohYEOYrB9lm0HY7dE4cM2a4yd2cdDO37lato0f0FOWiKmIquvWi3F9P6OmSATIDMDNW
NBXTZQ7NOLHoPsrJ3M3cYPt07td2G36RLnVgB7NVeUhquhNfQuFwfkn35ktgGcg5V0mbXnqmiIZy
XMjRmCXHWJ6IOnsdCf9FD0M4WD2Pp7Ty0CK6wxXtkHnOzQFo82K7appdbDEDRp+aPgB2RQ3nWRuj
dbAp9T2FeV7+UlPtLGsmvq5v7p0CPhiWxYCFvTGvwdENR7weXxjkn1yvjR9T2zsuaDJGUy54QpcZ
jyKbQmCmVCoDNohGEZUIUepWOd77J8Moe04NsMSpNUAGEQm+BsOlnu5MaqXZZ8CfBMhMjINrlJe4
GMfrlBs4CgG+/M9z/N+hL9n/ZZDS6m/2WXfNvz7Ayx/4t+dX2P/waMegeNm+4/Mkg/H6d/qS+Ifl
0fwhJfToPWAp/V/6kiv5JcsTJtJ/lyvLBMzU0P2Qr+Ra/7BdKagyHE/gW+SJ+0+sr/+K/cUJ8p+f
YMdz0XnA0GH4IVh6LHSwf3mCtY/wgWRLjJUr0ybGosz+YGz3rkFHtJcHq0MMTnhQ5kwLbBQgZ20w
RMxQwegwmHXTc2tXFupw/AidVUNfgUcRxNEH1STSYndsd0w1ewDURq08EgSNg1LGnzZo77NJQnz1
H22h+nUgaM9zppDBHJ8Bm+DQYrLIE2l8dWxBSZr4gnKKcAvtRGlAu5gCbyMJpmGd7P1pZqwruhT5
Zlg6zhJx7woUX8K4hnVBYiLps3OJRNTGY6SA8ljNq+0nRDMH1FCW91Iqz14Neavp5ooWLxNqXLz8
NxF+FFCbgjZkduj1P/phpqNmSl4etb2MiN1kLxRhJ+0GcPjW8ppdk3d6kRv/aDd5nurmfii+Btkx
wBVbYSEvE5Rd22got5YJRwax0bYlIkLASV43ZK6tu0EcyDLBnptnG0TyJwH0OoEz1LIq2ZGScCm1
h1LN2YcLG3pMBWz1gYmsacFvBC4alhYZ6PP30mEnvvobB9rY9JrGKcKS2rO1wl0RB+FxqMrX5R0h
9/PXKRDi9iOboNaJT3XYsabxhg9SS4Vtm1ujfyms+ffN5OjbMREHRsN6csq3XQlqaGR4OXb1raya
+1qByKrs+yFqCaLUebD1jfpSQppoA73XEXOkgtOv0XSaL3nfNluWEA3uvQxWrPE0jzVGDZpbu914
nWthLlvoA3J4DXBoj2Vwjjw2sg6C+DVzfEqt+ZDEDEBHfiPQS/E0Qs9Bf3uJ8olmmdlekBJUXutT
PMGE6ur+7KuhX1csX1deYtyLkfeCayzeVpSLOdY7P3BPoUh6fJrqShT4PXuoOww//n68lTNTO6OO
8aXHNWOeIVR7HBnfVUDta5qQrOL5y1DhjeH3tOkG17u0Zf5VuSD73eiedQZSPI21AOZCtSlcjAxj
TeiF53iXMeKr2/iZeORO2iNbo8tLHxXpotcjRLYRA90jIi10hS8qIA0qgmGKlM99F4F6s/i07WNt
equZUbyyqk/LxM2FSgNPFRTmn7EGmZI64TMGpmXLED8Rqs46JEaa0c/qEvuMqhSFMOAG10cGToZZ
m7ComBZBhcveOfHn7qGJsHuTg7m2FcuZanqx3KElMWF09kivWOkN5PDw1JM0Ch+7NG24vMgnBxO9
mMvg0yXPZdWnpr0zJvk99ak6+z6RSxL8euzg8h7GU8E+JbCAm+hGkBU+G/6O639jDlrczPJUJpW5
p3Ci+YTowzROPzBnb+ls7ut6KrdOz1KnLIhRbEGT0GM/9AKVPlLEgt40QzywbBOb1n1wBo3FjWMg
Mspkh/nlyZTTsCfuk9GXVH8IXQGncet6jEGp9s8AAObSRfJR/aZNGNwKutExSSRG+2aVz86r66P8
6BtSyIwpPJeKSLJ5Gp5koZ6nVucbp3S/4nl2T8pNt8KB/US42VvlF/KMv989c+Q3G4/CaW0RKXNu
RUc0iRowlKIZ14M/nnAesVvPiYEVTo3OFaaz6TfAGMP4ZKTGA1ulkmkLKzp8izumPsnezqe9SkJc
IynfEB2iCcDr19XWfKwsBIayiNCkJR0eEfzR7JbcUifbrKUtNCJoRkDmQZEzdEZPC3I51gAejc8Q
JcqqmItzYxlQBYbugk0LWj3D46Keu0NC4BVZzPVOu1G1TsmyiOlFI2fXmBKoTJlfyu7BDcZqxxuy
DNbzJPg7+J61xoNBTem26AZ8QlpUFDA+E+am9fBbWZF3KBGHNJNLqPFYFfB8RgVBSkDuqAH4JnOw
37HZDs+IZp5MgfbTqk+ez8lNt6c3LA0oOKPvOrQBAI/zK5RYDsAczVfM8zYwGxhhzZBE7WyjeoZ5
hYTbtWqX1q9r8CiXE7vYjzjRJFWHYtrDCntlZP06aYgInYvuf2iydUcw7miDQrItCHYmC8wdfqdX
c6h4DXy9w8jaIaVg/1FywlYWLm4t42XNvM5U5F65/O7K3q4ep+yrUOizMJUMd8q2Hgcia3PeWnOB
OKic9DNkw+Kr8kS4b2ZX7QcWXuvBoB1l105EcFceTMe56S6Q974lf+Js2wuCisDEIlPp8iuhM5/N
vLijy8DfoEdapfCgVsqxq1seUwbEOn3RDZOcEC3/WQvB8GlAAjXlCD2++v/D0XktR45cQfSLEAFv
Xrth2pNNT74gSM4S3hZQMF+vAz0oQqHV7NCgUbduZp7UkYxjPhv1KhcI15uAHHkU7pB3qj9KZ3ZC
Unxn4fVuYHklBwQvIJOs5X7MJxXgV3HV9dqJLKt5HJ12ODSxgQvcXUJP0XgDLkswC2v+qaI1L4cf
zIG2n80lV4G6esax0US5Y0aw7+DN2TZLsw2TsW7avYHLvJV9e2y+FB6A84Rdgm7o6qHDWLDvdBWU
AIF70oR3M6ZaafQEvLBSixKroqFuSX8nDBeswt3/bBeCgFaOJ6NtcXPX40FHuYl6Pf2M+1b6ejvf
Od9mmlYGNnzjwIOpjsoOFxHZG3beiUiJ7dvofnEnTisujUwzHJqc+AB3GZ07RXectek/gilAMBZn
eKEd62naviFLjSv4aMQr+0Y8qBmOmdqxup1qpx8w0PwmtUMYIoAFPQyiWpn+0buIOFB+SV1DJ+dM
dmqwNa3VnLxWNtfKptnEzSl60jT6iEAvB6Kotn7ZMvU7Pf5lebCQkHLkmcIW5PepScKa3beW6P94
3332MZEKUTW4+WPkad3Gxkv/F9zYQ1eXGwPIPHYEfc9Ospy0dhpvU57i52tIY6qDofnChMoyJuJD
m3hHN/C995WsSMLVT63L7nSGinxMYfVAzjcf3c0P560VvXIJOi3hT6AAM6oAG9mSmnmS7mlD87Y3
GqynMLzylaFGZbdJYnwqyPjQYaI+xDpms6EpSGLY63FUzN1SQPxyTeAbBYqHDbEN9BU9nJ6vSQa7
avvHcAj+5qIcj95C8BQrjgKjkPx2Ve5M3ZrDAQAiqRDEbZrVBOWHMEDyxWZuWDGVdiohlfJUGsg1
sbW8APBbwsQhmo6/ZMnGhfNe/6s0Nk3e2i2hqd5x9i0IdViMXVuly0oW30BLlB0ZiCpMsKChL7Xk
U2aURpeMtiOmlc4pap6x6BNydY0jJWf4IKsHhjP8UDQ470lzkDkrLjOLrHbtxYWoaNBZK1AwmV9V
Ay8z5rr0cbItYvUzRUlmir+lcUO3ooOGGDaOvd50grGjUbxLHSoxx1KGrrMEFg66XSaHX5HgIytx
JWfYXBA+ceuBXcx3rYMSoQwpyA9eTSVq9c5ASD+u7cvCOY+UetCxyoZGzTA49zO8G4L69nbClLP5
1ynT41TUl6S3H7xm81AXNxG3PxNOD3JTvj1+E7BdMY73RyKz/W52rGPsVQ6/rg83v65ZHB8ydRO1
UuISMJXwgfNiFUj+aUZspYCgwktv6OMja0zmxPl7jefqYGXKYWXbwsaeb8CMp6DsVpSdTJ7nFxOW
ILViHe7y0brbrcayL+0id2UNMWR08jgKu0LgUUmGQyOxnpJlQJ9KLfPUjqNNjcD00zctmpteUpVH
1BhDQ72FgAjo1MSFMuwjjQOTEUgdYE05fPQClp5RDzpoc4clC4vpNXZJMXkOUcP2kIKEUTKTBcmC
1jqltncF3iKT2C8xQm44p8e6brJHTbBbtCvyqZLRuFIgTc4N+2D8EBhGEubQDJ+g3rj6NUuqQBFl
Hg6zG0CZ7SPcgHK/CiW7AGE90oqFkTDFIdiXIyeyriNDkOIZ0/oBvAH5ZwmFYO2B5uqxGbXJVpeu
iySiN2Xj0i17mWHiNBbPVw1Cb6vMln1cpVThzBd4fO6eXRdrGjmM1wTR16vXcDEgXsWuw9PhdF9Y
EKDlllRPZK530yWgnh57I17vTaN31ot0lyQqtIqQ7HqaK6DyOcmfYIxICQN+cwGECKq3FHK6vlzQ
khKTFhareY83jL/qrYQ7x+IHSdpfLB4g1QZVVFQgsgauYbmkSCzpXytLrcPEnVBlZ0I3HfcCf22c
zuc6xoJpH8tDrtP4YJJYisXC9OdqZwffaLd20xPBASyNA6HoTicR15PRK73hvcdksZtIJ46o1zuT
x7GqO+WA1T3l7gdWb3CHl6pR56NXP9o95fPMX7TIaHwudIVl+ovFpYOktMXsaVO8M6f31sYmTQ4D
zp0ib5kSygzxouJOT+Sze8lLPvc1Padz8o5bMsPqbzuoldyBE1gClVpSHaeW1Mr5HeOT72JjiQaX
4RYoCbdYtzposR0B1dtqGLJXYqv8xgV5IN35p1iAwK2G6Cd1XDujLD4dOQCzWZ9TuXwMMeYErb0u
dRsqNEFYoAhKiJMmfVku2vB+TIcnPC3c7hQeHmlQeMeWUIfEiYh881jnJdTJY8nt3kViIIU61FZO
eSRGRPyFot2g95ONSGiRa3OK8TlzLWcvVWCY9NRjA62o5Ztc7l9ZdS4wufq8luI9qRCaMOQ5L7f2
cxi6BFdxYicKJYMkZ1J3+cDsT8u7mJivyw3oSiZj9vFimoG1mG+VN7zZDkxZBYPziYHx2IwNQi9r
/kYBuNk2EMKqvPmGgDfvynq2YQofkdtpd8yVXSIrjhRtfm3XBfh/Qxypl9W77SI84fiY5CWdPOID
k3x3uGHw3WXeQZUO6ZPql48QF65WcGEo6ShhoD/8///d5Dj14oFHNVMR7TK9YOGQNe3VlRx/pZPh
6RixlSFFFlzO641o0gaIjV51UcTU7WfVKw+K9LgYZij+c8rFJAPmABiX0ZCc9140Lyb8nz3Yhgkb
iLiywkZ2ldWNYk/MwKX5oY5Zf6wa8U9zO3NX5SyBxNQeprpPQzHUOtAs+cyLJbKkaUVkyoG5rNZd
tEMRiZ69FAQgMGT8TZwF8vafXslbkUzLI+TfoswVFKgiqKdkvmhjflbyFzrqhyBrUGJzA2KVIfk2
HaWBPWg+qDbXwbR0Lb9NkLioMLmrXh2RzJX+MFb/IJhvnTvZqel1f1CMmdw/drwV6uJQdfcGTtEp
9Ya7gN0SIGDeDXrYPBp0An3gJ0D2YMOHQ+slkxt0LS8xJQDcj5G8W/x6GnAFxwZRUdX4bIEPHBQm
t1C1ynE36t5/rT0YW+Njs59nXHlLL7WTJ/9lhefeVkU7WEWR0FhyFZITkHzWV0wZB38muZRjfS3G
dTdjYePxQfTnhgfohcvTkl6BdN1iS39VagdDB1mcVehUI64o/MXIIMQcPbYhTBP4CSvvFDV30Lf1
/JrHRCcIcpIR05rQnKiWk+chh49eLGWJGah+SWrtT8oujMmmgD+LGCTB+HFqjfKTTwcmTLM7TfyD
ojLhjvfW5mDU2KN9Owsx3aEguKcN9kNRnNuZJbgkgEPryJur94e+K7GmGMTrFrTp1kewDtIF0o9H
fBw9nNgiGI9Sl9wn6KKxMLnFLOvNXIFi4h7NlP713uB9ZJYumzESUm19JLbdk0anNpYUTK+NQePS
nzLhQhBPWGi4qQ48nCsMv7SmSPy4VgvJNvZ1M76TZCLRC/pG+NisDo3BRTwz3zAGnFwWjwenEO9i
QJ9kcu0OtODhcUxGB35WypzACgxhwELUy7myU4KzXaMBNjvbYaPVBcsU984FNr2ZJisUcxqg4zTJ
o5tlzU3VHWpuqvJhUvo7pqeA2Ll9xRyA34IJmngcAEG9Xc8aOqhe0FM/XY2swgUzFgfbykm5MUjy
r+v3GUII4HHqgccZ3FZMAGsY4Q3PsTNgwBr55WX9z1iINZxdDiWw8d8wtuZni/AyhIXVz6bO9DXb
vEk0RlRxGOiTwIs/5DXkj9aQp4pMXZ6TCNWzytmvMBCvLGyRa7UUTv1KdmFWp2+nix8l1IRQsNxl
JVxhOSPkXWGyZua1v3GkyEs5nN3Zg2jx1raVvRf2/DBBzNl7llHxOFC6nts615TFjU+l88Z6W2I8
Tj8qnUfU0uk25XK1Ry9/1DgW+TrdvcVumnQXP/yR0DpIGUhsI9fbZbUPxSyw+VY8EbJIrq56xQXS
nOvFe2Oj3O8GyfKtbJU9P9wUuKZ2bVDoeeZ63+Ic3BlQ9g6VVnFJEbcKjS/I1vjEj8l+0Pgq1zHR
Q7r9ulCuGVfrevrmjeydvGU9ZFIlwyNKEpCcEnhVOa50OCRDak7nsit4DSe6RyePEft1N3O45uLQ
kwGk2B4LE73jTthnicRvya/ULsi140bAnKLACZbsOGY+HdHsat+NrC4JX47PI/bMH45xl2H9lNOC
2m5io4bGbgVZb0R2Naxfiqhual89d3ZBTSAdSghyWPVQqMI1N5+g0bAF9iQGgirqqfYK1bWz2Sd1
Y8Dq+Iz1Qdwss3qhQk1VHZQIRzk3UskOWZUVPqjGQ13F5yVral/LbJwHHvHttjFJQdG9uBbfixym
XZG1up91MDR0TmBExjZ0V3c9r2RT+YbEVVUZsHU2vVHO2BIszv8JKOAsSHNdY3OwIBaeDEVbHuNZ
8xeDPSQtjCcLAXEP6o1TjFvb3iaU52V4QhWZvrkaxqGkmY9TKUZ6mYHwLIMFgbN59Jgk9pk0idxC
1C3JJ1HiBAxdxybmlpDfLOR6YkCoH6sV3/VZvXf33hyno8KuMK9n+HIqJM+VQE+VqMmJqod/nphe
XO7E5WT8YffEfrKSuzb1L92BJg3k34lJ8/bbpRXStjh0jXV1HHoA6ab4gfL+lJuoLhVJHDD9nh31
pvK0DHjIyJGQw2DnEwr9o67z0V/miu0ePIKgylmF9BmZoriHy6rXL2CBvaNqwEWdGTEM/VibCq/i
mQ1bvwABJZVzJctwULO1wFBZu8Gcv+iurh4frYUxmGvWQ9pnT4Roz7IcuPkb8qZx6d23rfNRtfJP
sL0F81ASaHUTDjG2A+aSiaORYFqolVLnRZTnPhhcVmdZmh002Cj+alJYOMOfPPXAK7CZu+6mDoNa
AonVlOJ1dmion7jf9pUBB2N8oodLD/XCuuk9jVwmYKR9b0KW56ankk0ttVDX3/u5uPdyxCLV2ie3
bL5cY2Ica1k2cu6tYe+5p7YkeGZQztGBBrzYCTh7a+p4P68D1hq64OeKHgaCYAfLJieQMl0sbv3U
I9JQK24Emocs1IruwFvuP3K3YGtOmQ0+JPXiPFgxouFyM6U/FdgzEfg/WEJxAQRhXHUuzbsTwVLT
APGeanTt8O0KvxuASFjFhs83yKVUypG/x6yNIrI9emoROEyV9wIXxfpgmQnBkin/SrRSnqXTnmwG
Gs5E7zcXTnlg5rnKamijarMNTjZJprnkSS+z6dbqxDLrDBKV15KCwoDThYpWcP53RRq2NQchota1
TgdC61l7BPMNtH5QQ1MrtDdv+DeqSP9qDfMZ166SSSIPVhkHuUy+MzCTM86XbHM8slFzSHYMKPcm
36HKLMMdZZdlf/P6L9d+RfPjuF9i+WReKqqbnbyD1qd6wmULV4uW8xMj2+QpRVSU706RffdANH3D
WHPmVi6xs06bs6quRJlQDDJDC3ur/ycwbJK68BS/sRLgSI6NR4bPt1oSBZbKwLYWfrfX8pFuaAr0
BTzTvqKPHoRd5HJ/SIYzEZqDVtvfjpC/rVV/zdYwQnzVP+zVyMP/hkl/GJelv+aegXpRU5AxK6nN
Vky2h75vP7Vsne60dbd13uB4S9gJteV80LM6WhLFOUFMw6Gkxezb9Z/VSOm30ID3V30ZMdZ/aTPY
zWxyuHjM/9yBobmyjelSbkZaRyMFKVuQyagjvLqntLrOWRuMi/7OE8eJ1UMF9fr8M/9mzbPrhUXI
UftldcfPwfxaxvwdwCTJxXnepZx5Go0vvoy1k70mznHlJ5I0TXnhdbJvuBQ8j10aQr14rvUqv4i0
S05jn3bgDpQbC3S0lyR5pajyvKjmioCS/nVkayNLjGChBEVpk9T8VFmppeqG/5pePBmFSedx80oC
CK+gWFp0R4+iUM09GV0FUL8jZdEmf+zHXxiNjbCpkWZckzfbKr2DGF2DM6C98j3eFQZkf9SJvmyR
3IL0jK4qRSjIY58HG+GLjW9SmPVvgtxIQeBlnuPuZFEEuuL2Ztf1IFuLBX5hB4YitD0j12GSDUME
uVeTVs59xWoB4wwNnYtz1U2M1dz6GfXUpr/KrbFmVWIrkGvH/dP6gXBBiatsl3NZIOPWFa81j3aD
AY9xM+lU2ZQ1nzuBXxYv98I2EEeuW77U7FhfYE89DbpHAyMrDT2FA6WwSjnzQ4EV3VvPCpuLs6N5
UVkvyx6fpm9igQZ2yzE2ZxY03+57xJt2j6kIQ1TjatbbZXnDJw+c+qV2zOQqqqI/DWv9UCiuemzS
5ipHhu2cdBwkbKzssSRWFLMTqWZehF8sWy407ETmoO0a/q2jWVym7M3mJ0gvjW/XQ0jSHnIBQamJ
quI5OaYza0JEo/nqCMH6J4Yy9FGWb6S5WVU/pTRzoBn4jfFkshS20eEUfTd2RCeYuHbD5pXB8rbg
9c3JcRAaLJIfYfA5YuDdTsIWJVZDpa8g2vQPcf052V8NmIekLm54OCItKZ5nfqkSgsras1vmID2s
qX5SNJJiBog56MOdkuvhqKLb9THrUW2JkbyQy8mMU2Ri3RyphTLvHqnDWvikYU6GnMIZ/UnZ659X
S3h6TrT9bxra+sRaUTR3ATppKAd/VClmngVB+KEDWmhFi7GiYvw3qJyAEBPcmKIN+c8DgyXTDvWD
NT0SzkZPyl31LojvKYLM02C9NMYjvISoBQWsEvNclr/OwGSY/In6q2ShlXs4NpImauRHLi/YNn01
ZbObUE3ucXyXLGV15atu4g9LB9Sz4O8yE1ZlbxuWDDsFYfMT7ohJFvt81in1MILUxUWC99thfUOJ
zr4g9EynFS/SmGC7uVcsIxLg/Vs3SItffTy1VUCY/Mjz+jjTWr2BZT03C5YmvwlylQ0kwoGNZBKo
GOlzLjn9u4lcSel6jX8fFE/QafQVE9EmkrArahSb7m+EYDYCmdbl25LyjOf+kpdcN+wTklJoLToc
gxFA1YY+QOdJUrDao+4vBbRGmD5Ngn+5m19SvXjXrESwUCMppNHOAgG2xofhrfHjot43pl1lHNLE
GKK2g8q5CdGC94s33QeWPab47FEyUiz2rUGzLHT9JD4b5hIxgPBGA7ppaaGZ3GJ9s1L7lvZqD+6m
6JwKvY36OxFz9vaPRnsrFHwL6JVtd/bki0F/JTEMhsxDbUCOaynP+XC7O9iNYHR6v1S6SO3WaLSf
JuyigFJ2Dl+fQumu1VKNkV0N230skDS4RECRqXaKCcdBq4NmZKHbQTGum6NW/A7MXnymQ9P6tqZ+
N0oEYUd9HhO+BbaEw0lCYyDIBpwZPxKLfzqtJ/1WYHSTWnmxcwgNHoiK/BXpI8gmIBzYJuwKoujw
t0kFNhvuZGNiCfnKAIwSya8DIntvHchonRtIXVQU70u6SJunTKa/IxcS/tDLNJIHV4pzUddnPCep
/oktb1egZADw1p64xE2YaQscSmmL8yYd7nh6B/Bx18pMzGfKsoyXOlZe1K7ob21NAdMqCr6sWb/i
2MOoDX5LDGXpF6Jug6oDUVKOcrmzAJP83AfjWBTlJbdp8CWwkR076oNW+VNRlGN9xcn3Cj1zWxKs
AHvMDflds1bBkNBGqqrtWq086z2TBJxGIlCmxZc7d2mUruqFiQlFwdKsQGjmF2Fr9C21+GhYNe0z
iJFo/yov94ECCzN174qXsGYH323YzRy0ccOCw4NewQNjq+Ofs+YPEwv0EHYFgZO08dvOzU8Egf0R
S03aJGfxWs7yX1Gux7n/NujG0bytqqP7HclsuzHPyq5XEg4m/bUGe5JVAkhFrrt+OZGX4nXLIcMB
Yayz32pLmM/Ft9IiyVL4o0/rAhXGZDfbfVBSEcUYxPOiPla2cpx0slEpWN3Urc4VKLEsf9xCW71W
EMN+Ld/d1XrqF1JOoyYvHkAmbxxg3eVgvmxubwpixU6lUlnw7+HKVDmRIEcHscyA0efg5DfuqHnH
yTD2YIFBxqpRKpVjNjvvs5PgN8gUNGP9qlRn8s2HSU0PXGF/2v7/LMidU2g8SiByY4z76XIaPcu3
2+lHsCiec3Fe3OpR9PN/8oQQ+9b2xZtdiYhNXrObsCHM2AKYDKr0B04ty4XMihBjuGqa0CZ6Zw7S
8XV23ciC/48Pgy2yFQyY8Xem1C4o74QBjU0f8gikzJv/iQlvRvwiuem4YUIjJ7/WnevghWnfR1H6
zjIfW4gNs17emctvGpcHq/0Bhoh9wvnuWj5vc2XyU8Rb6qUr+6j6c6hyTGNEQ1ztJpL83jh5WHWL
tW/GkUuiVx9TY3g11zRcAYKYfNDNRYRqbvxTq+8ma7711f5Rt/sombJsHYLSJcomG4uq+lglZYUF
xAGRVSXkkF3lYnEGG158dlI+EV08XsZMalfsE+jew9Tt2tJ8p874ueu0a5eO8A57/BhN+ZgVixet
PZdoR/CmpI1RjirZBu296ntxLtPU3ndWsBTsPzHQWtJIQlWQ/qFl8INkNIRD/aEqS+2NRO6jlr4A
5rIhQzMv6iMiUroi0pUetEeXi5iy5aScRnAZkPguJK6pks0BFDErSBvOsql+EiOFDEd2kHtLjRIX
OhkYjcW7z2wAlWJ9yVV6fB2b3D4JdwOQ26mbMliQdXst4ZwEeUcpmhLzMelzOpBND1YOZuAdqMgC
QDrvz4r9jTCLBzvDITQtx0lzUP6BH/bCVyssYfzd3fRuwRl0zSKKs/xuLD/Q1hHclXALAZAN3U8O
/YxONYUlGex5to8dMZ+PLHtS+2tJW1aiAGUg6ApXwUZa8/ZoOkt7Mm0z1Id3GIBwAvxh7vC85ZGL
zSgZr4v8zMc+TBjASkcNdQuZOV8jqX26s8TNxQTxtTAa9ibgpVyfnwwVuv+q+putTZQkINw5mlj9
cokE9dn5WdUCnalyVAloN6TFPQR6NZjsGI0lrn5HFImyJ/WDHaQ8de3oEXxmJBTiW9GdtzJWqROh
4mdhblWGpD0R/YypuE5uNW32dj2DjYGYWicvJa0+StNA5XVK99Qsxa+GITMwOpVnxc5udSc+23ix
4c1YN5vP26knE7LXO2um28Pzq1G7TGV+cx3jcekJ1IvyJYmBoS761cEBRH8CwveQQVbp7GjMvxoX
rnWVf+pM2p0X2aaITNXdwxS0QBTB9KT/bn1pV3WfijJKy0d9hGY7Ftft8klst/lpxGWmkqMZqADa
vFmcPR9A/Q6gAU5L5oamO4TTDF0bnYzDfNWcZ3N4zQkRJeBnFUY9UAiHOHuBtRpY9Z86xg9Fsgaa
rfiFre+rgssriOWG3Z1UYPJIjIvwXZe2DuzuWVX6q4e+N2jmK8hG+hqqK0Vm856cylFtfmd6Ithw
Agh7bORZke4DtB3uiOzmxx/ybORV9HCNcbnTxp0T1hynDzI72NafbOWxlnMEijFU5wXpizUHAfic
21crEfJePRUKHnEecgLI1DaaYB9lcuHgfFtXSlSGqKcPrsf+2YyR3j7zptr1EM8avGvA7Hzm0CkZ
I1PZwJHbotzADZceoATswR/uGPH5d8S7Aa+XzLjUAwdoa5Yo8+QPqwINiDVEfyimjihsFiB+7nt8
Bty9HFq8eqyWQT8GdPxJHFRAq4OVEb13aNm6dAhL2/CFbxnKyAGE4TEn8s7Yuk/z/rGV5UNCcViB
8B+Ii6v2B9zPQUpRR/J/DOdRms6zdMhBpVVgI9fGrN6qtEIWUaKh+8wWdEHsoZ39H5VJ4aKQLaxR
zFaVVEJFjhvlLCiL4opSBOF2ZjitLOw5pfkfhODTljrWty1VfYHLkDF5eX4OLhBmzQKMiKslf2Xb
PoHIC8epvTU5VfTUqWU1b8ZVey5GOlXtRMKVmXBU1tAqsrR/yGEUrdlvxtnZGp0vOrwO0HnXxwTP
5c606FJYAgFag2KNoCq8fVdvywgjcpop2NbSRXNOXQ/etoQMPBzENFy7/p1C34dB4qtNu23RmYJJ
KIIp7g9ebsG7AiTi68l4zkeM5G08bagd7aI0+Hc5OP+VBSNDm99Ky32JDeXCTcN3PO/BAfJJjn3V
kxOT6iyRc/DGlbHz6iGkQTAhvtJrfJnflY7pyHCbx8JjWHVxkkDFaYXme3gsNwTomCR+Wz+y+T7w
4XIhSBeUkxj19Jf1+KvplaFuIlcvjYA1X/TMAXWOXLckgRBQWVW3/8/U09+2WJ8UjyeNNDIKlYPi
ARjT/UtbQTx3gjetpG+xCQZU6T/WTnmQcfGxgpHArgA3joWBklsnABv9wRTdPZWErlMkdh79RELZ
taV4EnhvgiR7tSWXtsShb5K4Y0cb2UkZKR/UVay2manigNQr9nrejGEYyTNWQ9crnpMeb6RXvXvy
y4OYmaIF4zUpPJZ/04W3dbhgUexcznVBEwUiTtF/FLkTdMiTevoGGxNErX7Fg7ZZyehHGtEdDjrR
8qBU8Zkuo4YPe7hWbJpj0Z+rRLyULnsFtW9g83a/xjhWJwHkKV3SXS5EwpXMO+b5+iMpSWD8o/TG
tfJ7sbr/0uHNWlsS+DY1jkUF7uO7VS/0TXH2oFwt/zD188QDobInxe+dLtIM/U0XLKHd9ksrlKAw
ATEiQdh9jhL3OzvGa1kVkbWWKA5THjbef1OWKrz14T4bFM0kDuvYcIgLpLqEHzp2WYS+K8t1Asql
d9CKIli0OaLc9LnQkp9FngsyPQc8Yqcu7XwA21vavox0GZZL9oAOhCCM19GdkssaL84h85ZHhfg+
DYxjclY0ntShOK2QaZUEvk8zT2BIzcgR8WvvKSbFdDnpRK5naqpcDUw1o2JXUcMrAllTf+F9+5HM
MXNPrLExnRSCntzKLFxYw0Bm0oPg0KfnqRnOgGL1XTf19zSBMpW37ZUrxlGvmqfOTHE0iHknRHWo
XPVTMaD4rtpvOXDgx2OKfb3/ULf9STmH9JOf3VQ8ZEDlgvmW1dMxSfTneVwOMKwio2tD6g1Csep4
nLIztuddNxq+g8cGv9RnvXTvU1cGyTACOXcW35pb0Kf10TB4xgztlxx15AzGK/9h8hnrUEvsALHR
R9M7QeID9KFjbmlsijJGp/vRJ1mescQ+DR7szZbxJk4J5mZfq+dST5RbL8zMF3uF3kV1lqv0D2R6
HrQiNsGCGo/8WiM7J0i6yguJTYCWKBjq0kGlyAeOYwNNaZob9QHl/AxlYG/l3qVP208Sywv2lfbM
yuQlAWQ19s7DUGkEUeyHtpUgW7fWtW392m4pd98DHcawfJwUDCDQhO7rRPRmMp+y4gc/gJ87M2vL
pPi3W3VK9ky8nw0InTkNmbJv2IJxagnjnLi8Xa0tUe+hvtnSuFdVc9EtjxKyfwU4H8oBd736tmCT
ljRSOTq/fi6MaurrlFWMZvvcqP3T2k63GYnZ5OJMG9GT3UH6sxnxuB8lYziAezWz+UBGd99p2r7s
4ieDYWxu15PS/2CSkvLFsyEIQO7sdZfbBWNjYX27FVgXLorGQgXdyg/QejfYAFUshA0lQduHSiKv
xnjJ6S0x7MT3Ugh8RrbRDE7C5APJHznhoRCMlvGrTNSbl0yR4Pgo9IvrIOLtASDvusw6As25tsZ8
ZJ55NBbjMpg8r70KJbxgpcdGCQznWLWRu6FQnOwh0VkJNsBMJGWGpJlbw8VSYD6lOMnTWT1m6WuO
I27P22BwThmTSKviSCDwFNd/3UDZItugZRsjbfOpZl8VaGtzzJa3MjOPyUDF2VJbB1P7WWOSKcvE
Ls5yxSmn7XxJQ1qT7bA2rLOipy+yFJutFImylukLtYjYB+LsriTN4ud31S0+c+YCmTbP+jR8aDSK
avbahO24lvd1IQYxx08Lckuirgc39l4SSstjh7XCgmU2NdUgeY5nDEo50ou59G8Lkm+QI+zHyrkf
f9VBCWP5geEo9FAOtFSJoOeEsML3lHjvFFv4VSYohCbVhPt3XYdvGOsVHYrDiU81S56sPXCXPts5
HF8Qq37nJueajZ6T6KfFtOJzDCBmZ7fDhzfYYbbBwisrYqcwRAP/F9kzdwxGOMENgErjnsYh3h7G
Gjv5zNxG1BZEvx2zpK1Oyvy6bitT8esRcPG4CdlufolLrH9tca4q66nz0pMU5VP6RqHK2YvfAW9w
PyPhkhC2mrV6u/pCm0DB+x087AtEs6iAtukynbxgBGbQ6vx3pmvSVStorynmkfLOpodh0o/boJ2X
K2PmxibEjIbu54SQqxRqONxXnpEifjQ1poMWz1YQW0MwKh4kdp3V1OCwkLT046BpUQ03k3hExl5u
hVPsdM9Ouu3CCvyQ8h+0pr0Zl+t5sbyTyCUP8GicxtX5gWjwSw0C4OcKhyYn3qDbbaBhP8E/y+SI
82+VCCnQ9Mv06jUISi6oU8b2JzTHCz8T9I34mQyvtTe00Tdx8BRF+qHpOBRXe6vBRLjc0SSpzW3B
bbkY6c6zb8x0eMrsPXbbfa31h6qCmcevoB0V+DfgDQ3dHAOY0jNQmc7XiaYEBqi5PeKvP67DCWb5
/OS2HdyQ+bVwsUdka8CEkHJPxQ0fC4h6MDhh8ZjrCxlZIDqzr89YAG3D+uH98Spzwlft12y7ARzu
yKwI+uZplKXTvmVPRN1ATgtf+YMNnk5MBlaat53R4SK81X4M4n8cnddu41gWRb+IAHN4VSCpLFmS
0wthl23mdJn59b3YwGAG3ZjuqpIp3nP32XttNtF29CNwArJt+yjK8mIYHahTOOcJIP1wYhh3LtAJ
0bsqhDLmlEpXj5pJSaAU+lbujeE92ud5uncy59ToBJwYJwO1vU0G6plmrJBhnpWpnqf00VjDPWgR
+8GJKCWjPmiffqjcqZUPCmvgqY6f1fAU1qYyx11oG9fBAG9eJK+2NMEVlBfia3MUmQK1TLmkzBqN
BvB46mrX5n1khd+GfopKhUvqbwKlPKb4b1R/05zyRyQfm626zupkeErYBARrpyHr1ybsBa7pNTd7
M5PXsRQjCiFPFXO8jZ0UKIos8OZqj0QTz1TNP4LcOarsZuRSPaU6Nu6uZk0RwfG1Ezh9wESLIHgN
sxdzsHbWwmafiAA0AehxrA4Er7WO/ZiW3rn9Y8hJHoPUdCsqQce11JOSYOfi5bXA6ySflMb0UoJC
/S2S7H2djL8rm27zEh/YZL5JyEODKGEnYG1Ie+MoWQLC+1ReGmqjA+5hpVE+ZL3aT03sj7Vxp1LD
cxKcmpFG30cNWZ/uI79tLXSLugwXJ02+yQjQ6Yp2SOwxAM78bWsarucMM1HUlm6rxBtaBjazoR8V
OzmEuUJ0Kn8N/we0qumZ/f4bmunRbIyvvGkXD/y2beUXUPLbIUJC5cbNC8dXWrj3pdlgVsmI1KP4
cKZusYa7XHWX7mSOThxlmvUvUrhejkV6l4PAy9RxR7rIN5h1Gulr6WTAaoPnAjnYavadicQ7sKrg
q6EUr6iMPPgZQLKQsT+IthrXiZCb2Wj0rgJgPhs+smj6ToWnzgpvuTr6h3CzAxx7Yvz/EwF3gDgC
JJItomwbPIDq3Pq6pUij+euT+aQZ2suEeRBThlep0mNktOgSyZMrsNhWeVDHeZ0rH1pIYKgG8pUo
xT5MQApQ5uhD1FIwadbfOIK/MGq4NLdSd00cAGIGbfK99oJyoopqH8bZZ5MN1Emm9X1MOcxyVoMw
jH/DLn0PquxXt0nxj+JDD4gtNo1FBINXeROek4E1SPMSRUDvWxZcMbHDPES9J+6hkklapPOcBimo
d2w+33JD2sfZgH+WnxNyL4UPXAJUWg8TiYZczJLQoD242BgcGr41tqOc6R77mwLzW2OV1PSLkbqU
7xL+C9EivKRLtbL6HugQaaJ4+ojT8jixABxisS+IxxEY5oPHx560mxleScxxQ8h7PXDCJAhvkbEe
nbe8HPdk/MjocvnNZq6wKThTFVQV6iHJMTW6WYuBF++l4DPWNNwn2FrCkCYq+lzBkXolEcbpkTHx
AbULes6e8Ee12A6Xe8HbYYi/ZiTQRmJEx5MXrmi9lzcl0P2VKrQfy0RWN+S82Jh3R6lo9tCobtR4
xTLEiibd4Ps/ogu8IguuRc+8qIZEx9Q1VXScTjQ3y81XreF7c/w8lFZSlvkyogkcw5s12JvETrw6
o/WqSV5SK3/i37inpewWEzGzocC3Dl6MXZvQW67SUNmqsn5Zys8VaXpLd7aoWjpc6lMyggm1/pGu
3Fd68FLpFL+ry0qp5LQOpTsOGGjqRMiiqAf3C+WlyIVnBeoHPE9iAZrwDcpvsBDCpssh01q+UVZL
u96Z3Bpulaz64l51L52u3LbhMlQbzVo4wT8hQj+pgtvc/TTYCzZD4SgM1ihXTs03k2SXUzjPJu5P
U5TRTVhSV2NSbdDGwQ9e4rXSzR8UbH41yGpGxeoH1/iNbLIg6x2Q89E1LFyadiLUdIwn+9dCtiCn
iXHWDJyDVbwWTMO1M3q1QftIbtevjZmg4MF0tp+V/NFF2rIJ48vJoxxapd846rtqGnjVl2b2FDyc
Md6iwbgQkN+nDjaYifbKjkWbjmIRAjFS7OkZdNu8V1kjE3qZ9fI5GtjqGhWEWBgbWHBr4jtzwGJq
tB8qkw85deu9ZnGR5XwVzfj/t+lPO/2D/4tNv746kD05rL7UhLrLNGMILc92TGNMjqadY4KsQp/R
TShLiXf3JGH2UlnoNVo27e3GfobaM5CSizNbUPrwObdsCY3y267YgWH/zNWZuwX8QbQcJunBHeuj
kw13XYk2vV16Rc7pmA0b2KnrjtVeoQaPmLsG0eK7nbQnIu1EVBq+BhpeLEFHc0vHxEBTr6nIx1kL
zyLD6yjR0KURttZuscpoplcowsEqIRIb6tjzydf6OSVahQnIvW7ST1n6jJGuayP3Yu2L3d5hHIaN
je6B+WifOaRQQ50PXNxMge1podkxhunyqsYp7ljzG8KyoHoP5xPtt3yKU74PmHkr2Ub8NeRtxpst
pn0HMO24Aof1HUvROtIsdinNI+Yn28jR2qzMO9iuXRdPAD5f6/lOHmIts0YUBjYISXqEKn9oA+Qc
xAh+5rZLlJboIQ1YjKFsNzIM2ZRsC30tU9pFzIRgXIu1PJPZfMestnkr1R18UUu5S9p7pakUKPOv
ymbaqzEeZ0i36gTabl7kUQx6OaiZzP5oHT7ponshHe5SN7UJEincFGGyiTMiP+05KzIUmYTFJHuf
2dFRpqfqJnfVdiDPHaE8B0sZcdWka8OmeCB+ZACEFZW7fTk9iHZ+t4VJd1ywT8YYSmB7K8M9Zy5K
fX6VUXtMncrRZtyGho39x0FFxxenwKdwol1NIDHAamDMDc+ShXe+W0Hcz/NXg/AIqz+knuBEMzN7
LSDXCRltvQHV6Lz0yq2Zr7qh+kOnHVR8VNKpc34ycC8CEKwYhGstiAIJZQBzhUY/N0M4oF2bxajw
TKUmUGx9CZVW6+QWV+JpaPJ7N6MQm0Hn1dVHlAWQ3nCy6VWH/jkcIQjsmU/STZZYfjJmjwVf2pn9
SxfslfIKzefFaLWtLVsbsVjEIyL1Kh5KlZ+zPbtd3p1HgevBOEuauQNAAmWNbWKLxM5IToHqq55n
+7jur3XFdWiGcFHBcRC/bYtqTCuMm1fTMdEqd6mcHLLwUej46gfy3FzKNZrjVgry2nqSLY8l3Vcp
myuJO5oGqowJ4U6bdQoyGMo3A7TCorOJF4QeXdzovd0YOouR+AsDpMJNbT20/RlbLrT5xEQxJWcB
4bKOCpeuBleRWUJM/bbIys2SLGua6DjJpuzpINVXlR4jmYUvc2edsjF/lJP0odDiLYnhEATKQ+IK
6oTneM53aUEab/rXCVBzhnEcccgl1N4wnxivNSxINRNgNNiJkO7zOHb8zsYYbwaHwtyH1ROaOHqy
YC9RbEqYhJWqHfq+XbeNRIhR98WEgXIanKdG+2+Ow2ti1IhKbUvcw6frKZaxgwRTQiOT5qv5UaT1
X61Lb47GFiZlUAmHvanPfsfVKw3ziPYyiCbwAHlZr1uq6gngtBvFmZ5tEEGfna4V+oXElyZSc3pr
yQc20i51YJHR2BNBhh15klbVkLFyCMybipgZhGirSYlQVc/w1GJJare6nQWIGHhk6D/0QlX1RxIr
3HVJsSujP2BsgBR9G/pboRD2SBsHgTQ7Usiz1xoi8jSHjNhh9YHHsJiukZR9kaZ8nyd4bsuCKUUr
moqZJ8rUP80uJ87s5eUEr5qNG2UubGSnSkEPD4tTI0lHG3ykon2I8N2h+K1M8i9nqRRPu4OYqk0s
q16NRM07av4uTOUyNY4LHRVrN/DMYzAAIETuzNRsFZv2j5DJxJJoi1aFrdziZsZI3yCriM4PzMyF
UgpbPlFIFtTOmUeEjruyYUevfWqSTENIhYsgifxAppKiSA0WxUa8TVmrh3duDa7ImHPL4Cr3kh9x
dU1DCgYixb5nUe5JCXCdHnohSX78aBMqVYOW9JaPya0NSMzjNiLcUJFOX3jBM6yLacHlsPldXsC5
np9syaMFAOVDP1Vjuyd+ssdf6tsLqyrreITra2D/4ltDAM82hHYYKqEmM1zZMKY7Amz6hvVqyy5v
kv+UCVd/EB9Fq/NlcLj3h76svNk6BW4Yl/LEQ8rFWYQ5ihK9iG18uhgyw+uIzF5jHVgYkeD/zA0T
mCFeI/7Vc3lMMjinTyvxWW/8xoxMRVreZebeOJ53YV4Axc8v8nxNpmaf9tGPBHIXw+l66Nr3UBd7
Ep4q5b7oNQZYEpmZZDEYFvIrSJBrWjrnNE02o1497Zp2Uw5BScJaHtImOsHxG/Njp1VbM/4Im/1I
zjPgiCtIDhPDiRJjnU8Pi1EJ0qaEit97rEkYASk4IsHRl9L6JSbvjs8N0DQs0j7dm6O5jnP90Ias
FJpmP+GatvtiFyt8mVh3BcFvlnee01EqafzIZJry8MUSfyPSqUEnckKY3lD2IJxvttNfKWdUzdIP
gz+n6zhmabKdOXsbV+u/huTLAmUr+FqhudBSgFVrgdUr/Pvuev8hTRSXisavecOI8lPLZMA/L0pU
P810mTeNi5QS5Ev9pBEgJ7A/KtRVp7rhcLlzdhpuklU0yOcmlrEy59tC5t1FHdlwTUay0lqU73ur
oI59ODa2vrUKCL6CCFtM8TPCGUsh2/lkgXHOx1c5PYUcyVAS0WQ1kOh3CYPQQMlrVKJgaT1YKlob
E9NPhsfyFoyt1TqS6DCXkpuV/XDAE6IYZ38a/mjJ8JZe0Z5aBHXEH1BtqDp5aNXVSki0/sXsO1Vt
xK1yKIuXlqt3In/bpg/qYB3p99YoPAUAG2cjA8zDDG4JBnNOp7WSlBszeg46utB0YeZW2cSKOnQF
pxC2WLCghYKXURN56maDzHQUkXvpi+Ybc+FH2Jn8P4XtqbF557xZt7fGYH8eJ+Tms2p6S6hmUE2Q
nMRWug34k2xto1r4WvaPm1dIjSyZCtQIfK3s2dr2U+0T4zmM9hlqgdcTaTtaA+HBoZPPUVne6q40
qd2r30UfmZvQyO3Xvp5+lDqkjBdDMUwvZ2MqZNlA2+xs45JS33AnkdGRw+CzVWX9Y87m3wTQTETZ
+K2WmMYaUkooj5EnChVbh1WU24Ivr2nHCtKOke0KVYHfjkCGoNL/kwmZr8xJbnyrfIEnVF3z7MG2
fXJZUWKYrYXsq1WTw1Z4Grxcp+CbNtQQakVp/UObLudP0ftS/aum1EvuBuzXufNUMSlOBddh2mt1
ktUK8kXgWKtC/qOSo6MADbVM0FQAG8h0dsIEG5a6UEeM6mvmxd+zVplw0DJH8kA2WwuUzuxioGIl
3GLNLHWMjXzsoXkIjXfSiXYCgxQSR30x4UsEiJDlbeBpljRpNxm2q6hexYKAlxDdRcBQ1hGI+Kp0
CfMyKN3EgDp4abjY18YvnmIdampOLNzsnzhFHXyuICbUdF7PeCT0J4xChredKAArhZAghm1jLrX3
vwn2kHgWHuHRteH8CalzqePcpHjm8opVVsNz+ztS67YwzExfj/iWy66wmHHxwQmc2cuNNuR1jM1n
dH6T4aRGz5bC3yreV9FPK65SbW90atmGbdLfqX1nbOr3SEaJs0DTgQLAHzaDRyAOdZDBMIBnPr9U
nYZBQUaAOYSgbnn/5mJPeoXKoRNVtKtuqlctpX/XqP8F6u/89hMXXmXPN2UtJbuyes8rgQUrPhZs
8somObTi3KP9BN1bgQ1NnajO6XmLgjSqoTTy3UKK5K6+qqEpBPIbQLyVVX0IspzStMmzo8PYrce1
26LbGxHtdyjyi5dAYVNtctUtzZeqRt/AOi5WNN5QdnzOgnNHU5yjfIA8AAqzCvnGsykjY2h3mLS5
tKgJniDqir7+f3IQM4KBZKFcekrO1GAvgXLfrHu8XdqqbLdWXG4IdA5InW1JcF55MY3PsLE3g+45
sMcoy+UR6dmUX7hIgMmrtKOpeLp5S+86acSalpGWAWRO9gCOyCZQ7AhMs0t2Eqc0y0OH8DHhK3bk
0HLYMeLrMvD57eWZsDcfTU60hkZ7wJV4D5x8oyYqBc/g3Mt3cwnwBg9nRPxFSAuZR5PyrVRH7Oef
mUa6gTFR0KlnHQu5OVrUZRQ170ppHfUfLZ+yziGl8pKq+N+BrF5n3UJAyFMJ6csC797sbMxERfWG
zQ/NxW7PPQ7y3PjCKRDInBA1U+cASSwm5UvAI4UBMdSeiqIfD25segFTZK37TcXCCQ8Ml0TQa0Ts
TB6GWzs8A8AEAo5aXv1QoLDLiBkMxqeI9/he/MFI/JC+05m22AXOjx8GAkoIoSSm2fQnXR4YfWOb
SMWl37FiIla7jo0vi0+tUpNNNX3JdI5080sh4AO3wA46v9OfPWfymPDM9H/YNHGaYMFlycQeqOB1
lbAiNXu81mwqVdaoWpeCYwGBOIEoavdWD3KRPf48YqyK8ZdPW+Dy6+VcjPkO18QZMhbME1MaoSIV
UTqKSEfgbnPKRxkVD6EszzWxUqNgCFFSeQ2BnT/gknyXZX4LqfQoIpBCQ5iyYLcjxCu1+24lEyDI
NF8HFcGw3MzolxXLnaorV5J6N+B5sY5wGe9isXVoicAXD4ablIO5zjuNeuqEqE6RUq7piEWJRHAN
IiwGejR2btIurA2aurw6SYlE8QdlS0Dr5m4oYsmrw/Cqx8VGDLKzGZF8orCgRi4Vw5vFqhp7zb8y
q5jbpbralKkRn+NOfg1ogtY6VhuJ/EqVEa6/JHt0XLMOhtXfNdzIA8jBBaaSmCiXJhteXLOYAwwx
MLC+pUaEI5h2AiNBOEJ0xs9NCwRgv6OSXCgfxpRveRo/2I4dHHc+pCK6ve1xC7VqN7Ow4mWCFbI/
RNmt6t87goyBetbKH5Jxq/DUBa840fe0F8JBaXYBKo6GN4yjbguXdqY+YV7JRv6m0ZPr5VaUHv//
L5qNca/3ykHnAqewJXc08sdyqf+l5dBsChOHcCgLarsn5Tscwt41loK1MICAZAzOi2waTPex+HG4
8q26otmMitrflvGM9YCXhL281lrIGUtPYa06GF7TMna1OrpaWspUnnykJj6LSifoSPiOBHOnbXmM
u1PuoCBZgh6mBHqViJl4LFqBiYOE5VzdRUEtCDV1IzhyvbWQzpYC+7UpC76ALeqmNZEWkMFKWUs0
oZ54WTT5tB5KA7BhT9xxLt6iOXinX/hIU/TPwOP7KpHdhCIXepOZxQepqq5J2uhvVj3kW512FehI
TAPewPOUYPAh8w+WcEFaTnOG1XnfdcSCZJJbzabBqsV32NGmQ7o0t2q8kcvo1M71Hf7xtWYup7kH
W8xRkYG04SSlZOEd+I1CTEdZz1LerQPDuP+x2jrL84so0lORhzZsx+Z7Cg5mPX62U+/WWXCLtO5U
GPws64xlo8W20HZ+ce60qxCzXZlqx1qjZRbMySUz9FcCo7eai53Oq4HKAPJ5p56JoeUPRfc4qyFf
H3FgkyWRIb9F8vAx9s23aiRYZVsK5+W1TtSDYDR2BTYxPKxhPhzU3rgXkQb18avBVFnX/O2egx+l
sJF+hd7deu7YI1nxlsR7wYnBOY1q/JsnX1L5MskvcXumXsnNZKphMDYo1aOwvjschrVd7jK5d6di
R85BC+81oQYSfxsjSsALqusmPykpuwl81FWIEatkSYRts9pUGrUE/IFqI72BH1+SUxAvnhnaojMh
6MlLtwWWRLoHB48Zr+Qlv5je7eJ9aFD/2+5Vk35H/W0O+U0BQDIplsCOmRQ6l5sfvuX7MtKwqxXe
a87dZkoVT5AmMUT8zCfhTsng9sFPkdbbvGVWmdLEXeb+yA3Cxk0iY1dz2hXZdNZAJqzKAbR1Znwl
8YumcAflfAxxQKoVDoYUebxLZ3/kWB0mQrUTICIIJfXU7qko2Qo+2Xm0vC5jmzbLxkdsjS/FWPmK
jsOqNoJ/ZVvs065/JJaxqsWJheamx7tU2clrqR6UGhWUewIlgJuRnWONma/+mIIPURYfvQx8Xsrv
IoBUY7PkI9yDSrQpbjlp+UwLAczTmokQWunmS891nJ0pDNrb3ECLo6FoD4r+IpTXOBHvsQGfy6Q5
lZe3BRaj/nZy2iXU4lKXJqU9LWXT3DgZWOkJoXSDFLHdoShQiuVYOJhDssKYEAYL0b13w3gXST0d
QnDwpo0ccLlQ9TONQwedtbxOwtMOz2bDq0sZtkVKqrbbiFB6Ddh8qHXll1yIIwBUjmlRwB3hU0Na
4LoHSpwK9VUGYwdw8inWb0bReLPCzomGYf4jRZfBiWHrul0h8aiAu23I9DUtA5Xy0ZOYK5uBbIdn
tIhNIDUbznbV6D97fVonHnwKju2esmILgi/3EjUgKYx9tzD115QfQME11hALMImVL23d0jxh7e29
VE5OGpdwrklSaG7yXNAZ3bwy4jtSxEdyyNWGx6rdL/v3pGcJSQU1VAsmhSwgndCAlSEHM/9M0y/b
zH0qBzg/TrLS+/HfX5Ro/MOcBM0TBsE2ylmwl9oxx0pa6YdIUqHp8rBhI8n6isbRH6MbtlOBMgaV
akqevP9XjU05ReR8tMl9yBhB8DGS/bgG3FlMdbx2qAN6at7gvW6liNidGRBOZ16fSpauODIEp2MX
UCQ8sy1V04/F9tTJym4pcR+l6hgkxXWJT6YBtS0Nod0lnKDssNBu7BnUk/xVpBO/LiZdWZofcc/r
YB72oPneFUahRMIzAfSdkni3VnOvcCQi5c3LCGGOM6VeGnLjGpmkYcGlRWh28mFxScvR9whFwOy5
20T1zQaT0U/AerRbSTCAjMLOA0C4ccbuX1SI+zJaKRhO1lHQ7WryNw7Fclx3whWu+42qmvuR8H8B
CkBKDip23Ta0d7xceG4AJkoB/3TO978/wNA5NXyHC1iEVnQoDcxBkFFKW9/ltUHhE1T7whWd+JMw
DCZtc0hV5d5wF5iCU1hcbEiuo5x9VXPh6j9jdNGbdmeP3bkoYB0STyJIOvCNg6vBzgZfmDrtZEN6
0fvxwJ7t2BCuyKjfCAimaEFCKXRd7orB59C6WIp+aWUutB0A0vFO63CzTnv7N+ISG3dvpiF4V6Yu
bKgnOQo/xijRNu6IMGpwiTSdH0mv4D2xuZRe0PQKR3MLtXomw+QP/0rN8iwCQMRwd6bq8FGnk9+Y
YCIt8dE5aDEz25rXUfYd7iS5Xh8ipYTGobmxuCWj/ZZM5anWnJW+/HzgIuv23rBfA8bKUZkv1pKU
WXY6fD1s9C22JoVEw489bDL7PSo9ff7Nptzt2VaYERCGJP9NuuJB66krkW7gi8eovpNlKCl4oyMQ
N+nUeJM846Hu9kqLQYu+TpiqV4BKrRTdpZRAmD7slQ4PDRhMpY/9XsdU22fnNjN9hWV0iG2VAMip
RKc0S1y5bL0TPp/a1SLpEQ0AiIze63WVOBiRID3Dlk+TcnHNKbSrm8wlgsSeCz7CXuEQ0H7DYcFL
rDSu5iaVhRRwkCG0NctPKwhFZFSsIHo4g+M1fX3uq382JWlaxFef60ENb6dPdyr6V8hEq7UvbVVf
gDdzG+22Jk0jqaKsMm265Ery3s8XgVBfqr+ie6aRCa8mXXwIvFM9Nar2rd7CjavwKIwYZDmv8fPK
aeUX3Evok/wJCyZrhh8nn9/C+Wzl8q8hXMDXXhbPuMNejZ4WMhXH8jcGDQBCwZUaP3DPwU8C/aQU
H0VOZ0N7Jp4c4Ufs4+ISwSc9oND7bZivkxrfvctFqiADHVevg3IDLgVgdeljtrh1f1jTcuEKt+a3
lLZeB/RHxlcWZp1nxPzayicj32fNjE7wkYAP9HCyjwVSZ44eio7Nzo+j6FzOiL7StMK5l+st4vZn
SgmZnn+qJbnSxHqTLUia07sIfptC2bRcnIPWd5rvtBo9qWOoluUXplQaGthoFDvLfMOo5YqSNb+D
h5ixt0yPpbjNVvYimffBlr4k85qN3ZbF/Yr6n21s/aWFQYNZtiJdWdXhV4FNVu2SrVxJwIQBa0sD
TU5LxcOfyjE/ZjtjxLsDtIdx26v1vymSSJ1KO7rU2VM/tfIBsBKKn4QTNgDPyLIWtCNMIuyF5dId
v4K7hvs8cZf1fE8SxKnPS8zNVJStxssswruc5YVrT/DomuQrUqHR58NLHiZrw8JYxAJCqtxgYKVA
00dm3puC082+aplxW3JLRY0llZ37CBJCLhuXvk8fDMx+/A0qQJUd4I14pBaISEJniI2MjW7FMhLu
jO5i5dqloYzUN/yLAWVw1yOLLJwUZyGIcoiCftKfZH0nnixaJAbQzO9v/E6DWT6M55FUsJVc4+yG
ERz7qURtcBK/BtEl6QHh/dCstwpdNNvBeUT9ZZ69IT3GNCGLjfXplAuM66PEmNcJ9p5qvZUEb7o9
9MIdVdC6+aeOjquzX9ch+DecWPZ07JVubYJY7huerUtEq1KoO3ezQJAa0yPby0kkh1p3PPB7B7tB
TzJ+sAPw8OC/dxgPJPqqBKJkY974TjEf93yvIo92AQSa5qL3f4Uk49o46ZxpMLG4e2jPSIloHBMX
KhXasDlYHOj1SFR2WKvSpY0qd2yls31I2qcJxCNVnyG65pRbO7z6Vr4HuLhJcoXV0UGwcsxZidrn
ll99FOM/Wcslz4jU5lKOn3kI50wawzM2iWIjgSozO+Gs2iE59JNQ93HUJfx8uKUU2PGgdzG1WxgS
pszYyjhYepqYX0N+J2RrkechQ00U4SENwQnCx5EmueorQ/GwHLzDch1v5lQUlzls5Buuuk0wC9gb
RG62RlLRc58qkBJ1m/a3CX2kUaBdpaTE6VfUS/wra8kptk6DgzvPDPL+sLEmwFtPufLIvLYAwHkj
NLal7kcKzmiqmS4jlDZe2ZIeb6Kw/mpx3rF5z99VJZjdxtjB1ondINL+2Al90fqenAqo1Lzww70M
Hv0YQFJkeedwawS4jrthHwP4OrTg07CIV9Upkgyqr6omY63DNVcL+vDN0HtYgHCJ6PziLxsL5Fjs
VDhDl78kG+AryaS90N2QP/C1m0z2DeaZf0mJF0Dpk+kC+sk8pK2OJ1oq+P4Y6GDGUtlhtcWNbth0
Ry5GtveRUpkXO4XG1bZz4hbGjFnZLJXN3M62V04OCkZhGwck4J9Yn6DHafanQksD49Vgb2VNlg5N
FQFBTOdwXdNGAV9MSWCh1Mb3IDL50LJaOjhl91cAynSbTs43nZJgHp0HUp7Qmkh/OaMvKm4Rkzo3
/jCxyxud3vAdK78641TzixowSu0wcHsDJH9X40hRcTc6CxSg76sa161ID9TEViQdKgvlRZP2WddJ
/AH7m9DG0s2bfhNHAB6jRZuTbdCqWTup+zArTF+Ao0tzyTxYZBemDnJyaRkH2nix5sfNtS6ikrAv
+UnmUdAz8XABOmzvW4H6HchjzOyh6l4ehfExis/GMCuHsnuNbbM6gmBUuxjXjKZ15FvRyZQCKLal
xOgOwYz1ravrXRH60ORIAxE2cvWi+aRrHLwqB66ZgI3Uw1isbZMHW2YXeZ27Gx+ccZApTI1jsZt5
gCF0QtRX6QZVcT1lWWGcDPkPvgkvsbL6wGY+44CRrg3wTUbAkM1ep9r+bHEMEQ46zYR2ZslNleDf
KFdwMFvuklE17CM95VVelZ8xVquTkALKfUW+C83yd5hQ5PFrQwwK4kMzSnvTIuRnBnW5TVR9W8Be
3XJVRVaTaBVu837P0XZvIeJIAcyMSGZ1FvUpFXx8OXMdDI6jBa/dVJLmTDvutRRNUcw6ObiivDno
Ar+VmNhL/VDPBmx7Um9s4g1cWHnAZDBihADXN87pYiuEahBROBiRkSH2NZzISRN44s5Q70SGDqYX
i9weEzYcLIIdmSMTEWETP5XjvALrJMtTQPTlErKr9C0V/E5ufbQLxdteIoz6XD8MqV5QOr3mjXXz
tDXCbEleXaD7sTYoRxnOcaEfjeLZQMfe9SbGTQRGr8yQ10rwi3UJRi/UT1knT35loCBpPaRYOPD0
JnCK0nDBuyrX2b/SH7+eZ6YiswMSMS7Nbk3psnsDhzrRMU3LHDbQGC95jSsz0APxZjLQ+HJkbIYl
CBt3XPbSPF5KPVjdhmN5VrPFBMMrWY66yLUGtbv0UdNfsBX/00WS7mbQHGGhnnIBxyXvp5goFS6v
mCPLzq4zD8MKn5azzmdsvE0MV9Ap7X+Gyhs9jZTl5hgyKtEXaOUWtGrgQ6xkzeXtkD1El7+CbWOz
SWyefs3RtdWB/L1F72MpDW9qlJgw21PZdbpHFcv1WYviXz3VY08mW4qrVbI2TWcAZEsRKuQSCEAX
W/5EcOWZEj50rGHeqFJJ2jQ2XxyJJZq2SBat8xo3wtyqevdTZz376F6mTMfH/JpTnK1Q2od1rMjJ
74Mqi92R1g9mJ4evb95JWzmTfmhsQC5QyRICq4hx1mNIaSYZIGwAkW3S7He1a4kLARnfBSbZWKS+
VbKXgHIdEdI3NKUvZc5ADvVWfeqRSSrDGShblMcfJdYgxsWFiZu7eM5cwjKEWqhG/KyKUHjSfFJy
rmtDhVUPShMpbHp/NHrE8StBJ/2faV90dAtG45fdWBmhca4nQsO+mi/h0LkcfoYuLE/smstTovyN
4WjvA2U0vWq2rsqYpnvLBGUrdclRou+9pIFgOwEPX8UzLN+eBRyTMSnubhp20CAPE6LXscaMEOAO
CRr5HiF975w2XYuKgHsFqGelfxNeslfLM14Hw08qKf+kUtlr4X/Mndlu5EiWbX+lUc/FbI5GWgPV
D/J5lLtr1gshRYQ4z5ORX38XI7OqM6susrtfLi6Q8AxNLhedNNo5Z++1wQt7jSh3EzPqBK1QkDgP
SD+cBD556GIGEtp4Q1RmX2X1Pgbmlj6ejfkT5lugqNm60BB3MSGJOLEGqI81ke6zeT1Q3Jq6bGNY
rQB2p+95z/SV1PN0SXT6vq2Ks19WqNa5uaxcxuemRe0SZh0xV/CYowFZMNQzm0Kg7vehgH2RIVpz
40mug1TChrc1HOWAY6wkKchJUM0iSoa7UBT7+SQ/Tw7YLo3GFqq0BvffrdKsYKuhaHNL4P5FwuKb
akfUoG+eW9JaTuViCsr0RCuyX1jyPpJOeqgMn4HkWFUYFkj3qHVYCdqLUPY+ywsPu5XLvSBoN2Ca
KQW0biXHwQc5l5VUtbWHQYTIe8c1KcMLtE3S1dtdKtEKtu9t6donuyCnpkGx5rvlufIIMrVIGKeN
xqSRARRx8noQrFKt1PaZH705Ro/TN2XljLTZLlaY8PEY5dSqfQ/b9it1XHbQuQ0QOG+2+sjOQsOB
tAK5npjgyBrZ7LMAlbYRNNFKUu/beRiudUv8KAP3Ja7NFV8OF6z53sbXUb2lmYGLk/EsLtK3tPaG
w9R6NwR4DvY1eKPCkyDWHa6lrhf4EFEAyorPt4wvR6/k5omT0fYdcVclClwFNA58KrjlPa+h/gur
7zSUrkk6A5RU4Gy7DOtaopU2zAW3pKeIwzWEQPpthL01e2rqDIlkmAyXvivbTZiYj02ZOKecSAUQ
Nwhh4WXrtISYMV7Q5Z9AW1tPfsDkdXAAIHeN/QmTytgVDe5yNQXyNM0y7IHiwenNbVr61sFBpRPz
O44lypOFzfcT1zK225H7JrLk7BkoYbauYP7iSAvu9Qry45RMvDUlPF2z+dSl9hrEPdsaCICiqGr0
EPQh60qtKwv/RtwiiqRvAWS684DkR1CFqZmb3mlvTB12BoFYWJjkPowB8FsRtC/KfdCzlI7LKhMD
fGWlrWvPmeFt1lFHE8Kktb2DGkMl7Ro7DiHis5YxuRtFQCIzES6F8nG8Jpw9wH4xANr3Bv0TQk8j
8nEDka2N9L6uSvup9mCyFQBWI1OLVyPbn9dEfw8dpd5o3WukCiz1AvlZnfbVvs1RS9im+Ywp4KFi
X3k/JdHeoXY4A8Y/M/np12zVnlDLk+RmosMqGl5RObrrSaAGAMwNNE+4DZeWYAbQnHqrOE4OdooR
/OrC1YVBLZpaqKI1+rH+ZL3DVP1Q40vfKnFqY7ddsncvK/N7rjL9NCJiMBzGl44enKBHNAcHIpch
KuTWhQD6QWEQqejkegwfnVQeDF178xWqPYpMeonGbEiQZNRnc4twgK44JjfaPDQ29eroCh8uIrw4
YOtyT8LxrteoW9Ahdysz5U40JNZBqTa5Z9K6qDT/rYSsjh5nNQlYegN0qrteauiciei8wGGTvaRb
QSrexZ16FO5R8EZ8e3aU45VkwgAdyRyM4tJpyijI40SaS7smht3Vwn5HyPPSBomFzuuIWQCOj9G/
YYDfjVFqrRt//J7rmrNxo0NPylVOwmbVenNmrmCsnndfxKvgaYnoMvXofHOBZCfqUP7y9gGHMKtj
BnMV76Q/LBKrfh88mwKj8AGdBe+mNz5x79w0FONbMbJ2DR1INKsl/M3MI8TnLfxSs8fgOjSldqqZ
GuYqUTCuxS6tR1YsRL26Nz0Io5D3mTKX4BJdbuAjIN6WZj7AEiKf2LUEeY2ICa4VAt90l3XerI2I
3sKO2GMXgVOphQDbamPc4l2DUGINz2WLKTOygcvks87RM9TOiwHv5l42bJlJfG91GvoIRMBUx4ZY
Jph7jLC5MQEEmgQocjvwRuPBzxq3Pbp+t7YiXi7hAye7M7vN1Dkxal+JhCYux62W+Qa2TouBicOe
j1OZ8DXd2uRdvC7NB9TuKEjQwN4lVfKJUJwJvSaJmMvkfe0kD2GNTNVikVmGIiW6oNZBBioIgKZb
dxtPOt9Np6aNGebw2yt5JDPTJb8uWVbKnJZKEPdAN/MQWG35FqHJS2RVUwSkBSIAeTE1DS/8TmmY
HNoWHMxEJpOqURTSiV1GXM93WT6Tq5Lwi5Qj2CUxIqXJhdmrcOMOQ7Nx0d1Vln0uVfOsBxrpPmV4
FTbaxCSwGTij2W1dNbx4kPZbOLBDwDyFIohcC6NR2K3CYY1WGntvXh+bDv2KKZqdMYmvGoLbMphw
tdPYWQay78mypFRRqrtTsjJX1DPIOOPDMLawd8LiDBTSB7KwSUYHkwueTZzu38jukrAMiwPnibX+
q05mARk/fbAKjZuhuccSeyLWuWWNwWjpTi26mGhv192wHlgltwXysgZK+zIYEVLCm2mX6JDVIp3k
9q9FGptAdexpCecgWjaSTUXpArF2wJQL9Lc4UlsXtXQSveXarfQRphRRQwCh+Sh9Mfw/Dmv+92/q
P74V5QhIPGwJI50/Dn4Uy4/24w8frH4mr167H/V4+9F0afv3HNP5O/+nX/y3Hz+f5XEsf/ztL9+K
Lm/nZwsAgf8hjtUl1fTff//8v/3c+SPj505FTgrzj6Au/uWHfg1xNfVfLM/QpQ6x3kCQ8Y8MZsP7
xXZM/DC6qzMCs4k//nsEs/UL+csCYIzFD+nCJAm6+TXC1TZ+8WzEKtIlcNWyXSH+NxGuhmvOIcu/
C2E2DVyktjRckmQd3TUF4bO/j3D1235IIwMsaZfED1pTHEuVHIiGY37+0iso4q44cZJuhS+ec7vb
UvpfAaQvtGwd0VS460XJGIZujTD1+9KR+HYrnEf0hKAd5HTQ6C8JduMo3LaBR9M56Z68RIP/3sf5
XapFL17YA4DQEDQUMQpBtHgDnUhubTmxFCgNqsl+6EiCY/dGz9RkxntnaMOhyMqnKrUA/1GIhC7W
2ix+bbPSW3Q9FkEnAVWqrj08bCltvIo+3GJ0QcdkthpmUbGJRPGRBuQfpsSyk5Ozd9W8IwbFfBd5
xVvevOGtuMUE1N+ZDXffHLWbhxqC7aL35vvdh40NOOlr9G35Q5MSJJq9BeH4iPu7XagB60Tqx8HS
y+L+DbwJXSxSOoIK6WEsCJhrnDQ8pFH2ErS5/6xXs9Mh79S9wZ5yXWVtc2rZeW/9Mn8YjdJflc1j
GCXvlPtPFQPVNqnfAolyodMYetsDB1NQd9B7QFdLTIIjGUpOeCmb2Ljao/k0KuQnqiUVowcQdJ8G
w1InJMbvZAV9CYdumLGsORCZFl1BM9PsvbexhVDXAeIwyknhVX+2xKcrYgoVO7WWFbN+RbeCN8ZO
EAigNjSi24ymM3r0XQpiX5egqo4YxjJHwixRp2vUxhpqdv/mTO5H1OLSdppT6CGRDRDOIm4hfDdT
ah0hV4GZJsAEpd/C6UVEGfqcCmpfmQGIMpBGJuq7NfiHpuVOGqfOpkEbt4bAjIiuMdCNF/dxLXRM
LT+IN0HamPkvqmkhiat1k6FHQ16FRmV6lQJnsN2S8JO+ZAQq8qTFrggS+Bv2l2Mkck8ES06Ql0Bs
a64CPW3XmPk/XJGdEBNhDfOfVZPUC53g3tKw7mWLAmag+Urw0Pd+jleMS+avetI+VSqnQzorxNJZ
t2zhMGnMiDrisUgSQANUQ6p6qZucO022DUdGY8r/sNhijtX0JGw407FRwb/ASBPb+ja2uwMShWTR
jOZubK0Dcqsd0RP3VtojIxPGt574KVgTb5pwK9TfU7cqh2EdNMGpbp1DWaWvnhlxByqyD1ucKslk
MGu4EQUNUxRG7Dhs822fTg9lOFN/PHk3lhVGlNxV3Ize9dC81AlHM7JLa9uW3ufA+b9qO/MlpnKq
G/L15HAwkvUw+t+VIdeRTV80idh75YX64eE3dsOnCcCTD6JxIUP3gBT/gPnJqKcrLdK15NpRmfli
UTSgC3irTe0rmJ8kqkCihummb4an2K12he6jRx6IfE8qaABCXAyBNnaivrxrEvE9Gb81NnGEUds8
aAT9eCPCY/zvtJc/jJ5DNSowd0Q4sxbvbXjEi+iFg9fi+GqRjy+KtIdP7n5KnXjTPP/IcjGttdr8
gAAEZrDsDbQKhMkP7mOJUIhowvAuoduxDDMDynfBX9fc98p9EcVBl3jcuqMkbVk3tT0NnrXXB+xU
8r3rwKgmYMcYCkRJkj1WABL2XIzVprTYIab2CqXj2iZFxsNpwJhvBRxp5eBi5O0jrb65o++J5AB8
rUQxw7i9vJhiJBMzeIoGIlWi/oiKEuWJz9xH7XqmkEjLFuazD4Y/U+2Ry3qLZ5fIbGc5/6RBT96j
zeD2ztIhcdgccdmgIhbGNZ4nA6i3Ww1+0ZOw3myMDgmZBS4sDX6/jbQhLl+Vnu/xUl0qdJogpM2u
QIYN6xar6TIkqCKP5B7ay7bXzXu934Ga3/rxuB/y4hD3Yk2ezdYuWd9ye90mROZxTOi73wUYDlx6
s/iKzt3AiLmjDjdqoCZy70prFXT4xQzEUQQasUrY9x0EsE5zjimgpAo+cJ9lJ9l/+XQuydoLkksZ
hDPl8cZljmZu2HZmsRsLYMmWu0vt8a5gMXPp+xDjm+b6to6peBNuIGWwBlfy82j5qKiyytjM/+81
wteKgZ3hqm1e+0o/BHSRaZ086WjWMm9YaXm0UcJ/ULi0sG5svPhlyONjAuhuPq5xw5dbVEUc55Gg
NUUfymgIP7ebBT0tWrRYc0Jmbi7kCXdbFuW9aGnJJYZ5qEBBemP5LSzQf7pJcYnd4BzmaEItualj
AJza90ltYGKeKvbDtInSU4AXJ522YV2fKlYiWPoMMQhSLIruqbDSV2sYnnDBvs8f16i7UXsBD7Pu
aWe+lAV0ejS9Ts1uts1OKMovtkouiR7c2iaDawVtGlGPKY+FJ87IIR4nQerPXGyV4xMho8RBWHvJ
4Hos00vd65AHaG6F+UWp/gnizGPCIorbeVlA5JKV/2ZGfN/UP2mueTEAPcK+we1YnKYACB5jwl2H
0wemq274J1N91oJTrNU3XtQgsUw/JWZEhRI9MIKrWvdm/Jrn2hVpkuv2t04YB40u+GiBG+U5tN5/
oLG6aBLt7HyLQO1NXbMxFLmQhr6HHAewz2NCYLOfueaSMsfOF7R1sISMOwm2iR4EEg55FGAeME3b
gAfMprv1VlSBRMDfYzH8TGlA6Zu8jK6MLuGL97eJOoaMumcZQM9sh5XE0+Wj1CIR65DhtaANsujD
dcFbr0/5D/3NK5NbGnvnvHR3oho/bHu4IZ2IyvZDS8IX0yaBtUmAfEf6JdNfkW20SXuotBzeKMA7
Gp2noBz33KpvmateRi++zteMYOYpCvuHz2kHfvcQ6salshRY++mQLERkPYBP5+gbJ0aln2mlvgbV
YZ+ejmU5Pbt1+JLIFC1P957aBnY8PEPacbDyU1QkYHsca+VHuJqL9s7g5A4HCspmZAIYrGzSC+q+
OceT/loMh0h+QCMjJgYGLoPcWWwU3mWk4lUDcu/i0I7abSzHU62TllchMQnwRTt0poOsAKuQnzqX
09qNgntld8+wYvDs9uorSf33CmqPhSXSWBCvqBgq6gi0R7t7aDCAAbZ6LScf0HSs37GB2WkulOdw
W6cMH2vr01YERcbmYwsXL5qvOfJ02BnHA6gvawsV8BZRTMcVfQ41u93x5y/sWRFnZSg8NTf5rMqn
IUXTXeR7IYZ7lvFJENtEozRwzVUEmzEA0xo0JYYMUBFlc2z8m519WPiVliGMAqOOblGXAJLFwgaW
IEBKYIcSoL1xmOj/kH581gzvPE7JZUDMrrUP3MaOGSiksPLOns3bPeedOA/cAJ/SRnsq8A7ZiosC
eGZZfDWh9jAYkO9SbVtj2ZCx+8QC8pAG7LZdtROEcAq4TjFhHaEcX0wvvnRmuraZM6IA/G7F2UUN
rB2TTc4bXpiBnPB81oKU6JMsC+JZZX4M5LjAby7FgiRXthzJxmgeTYCXlMqo5wqCTMAnHVOB2zTx
SD6iMYMZ5JjFyanprkO3TYrwezhWEOhHUBWWKAF9JPa68LkNM4Ret7AqVaxGQtL9HUSaUz0ojtS0
c1Jx8oGn5oFz1X2+qygEainG+pNX3pSDskCFJrEUBgrjEJUQGIA79tw6p0CO9jiatnVeARyT7HU0
FTH7rDlJ3UU6goZ2Q5g6QdMxiKg9SMR4s2KtOqoeWIYUtYZmuXbX9ey5dUC+2rR685n4AA+HPOoS
n4HOqYRifNEDWgXpRh5G1NOewmcwOfcwbd46J7ihh7fuHPwSd2b9pKB+3FGCSqIYrJUbSETMerq1
neGpEfkpK7lE2jw7MzcIuc8Ib434elvguijRwdXFrL3V/PrYItcIreispgxWpZ0ykTbqA35qAGJZ
iTqdG3KrUdvAYMd6YvQfvqjWkcUeXRfsc1qaDwZ5j23o0RgDZT5Hl+s5rmHHwSBhM8mN83ObcLHC
4n4DhWbfTWY9bSRvc6x749YrPPrZevUh8YMvY5meVOd52B+YzzTWSnFTTxnKb8kBWysXB1PUVSRk
cbWln6YVmeiydAh2XcnFuOjN6jn2rS+jD3/oPuAJV6CJ8mTHwjdQDjnuZXKx2RTalK7p2GTHpA3y
Y1xDcB08VinC6qZlofAmMODA547EMqwmlMNwqfhLYNT3M5yoVMxQ50mypDtuu0Ozi5VA2aByvEDM
TrZDlflr0wBNhzuF261PnZuhKkVH0iE/ZA2tVWne22O6LWsnWxGXx36GPhgulJIxRi+h6MXRATbE
Y9oLRE/8rVhtq5VezcQW4yYIU3rC7cb+Wah+CzwCklVs1GuHTh2kX6tbuhW04tHv0N7lI+zreGIs
KD+1klPRYgrDMOeQejiJGcqhJ80sj1OdDDJhcy5q+SBWDtsBgC7McuNghPueYjCxQCKnQQQ6eTZu
DQluXhOhMgL8VcRlA2AqPZaRP6ysIplBH8z3MBgwh2t3CQzZbUfSIqqU6c4xkDnpaul4jH4CKamX
DAq9JHiaeroJFk1kIC8APSR4YQbO2p0HYGAh9Xaji6BF8yOtS4yCMbSIhmsdGydNvUvMiaqKBYhm
Z6KCjAW3hxBF839ju/BZgBOBEDdBWeUfXV/s3YlBnsvtlPeexmbVl8QgJl9SLAwfilXvRf1L3bnP
orR+9H0cfkAxTUEhAjLAKkXsTnMf+xSoUM8CaBuFcxySiEGujH6wpqK0JGuH0keuKyQlHQHrpBW4
+7pufvtX6ZH9ahgk2dER5O3XU8Cwef8w2sC0OzxXJDz5x16jGyBjbTxkY36xrNDiJFHMsOe+ih+E
/TN24LUMSbyri8DAxp30D3F6EZln7jiPR8DzxWdJmuSDK8+kxzPxYoAlRMJo1iueA7CsgVnfh5yb
dEPxYAfMuG9RwUzYI23uPpHQbyppMUuRTnyjowUQciSxfrRosYZzfMpspZnwmGtIc9rChPFaYFHO
wlgexilsF4ltryf8FyfQacONiosQuszfaWY1gaarXpW0s20cVE9a1JVXz/wxuZN25aktih/SPVvF
2B9gYr4ToJs4rHC4XgazFIQdhACAUvnmOMaz1Sr1ozKnBfSsZ2HFuxHUphAhQgiohfN4YZ9XyRb9
8AE5ElCCWQZaNO+IS65FpLFL31R6+k4s5A/2Oihes/cmS5/heey5vHHeT5vCbNFNS+M62PYGXwSx
fekJGjUsppqhau1s3Rw8YOkSyrn3BLHtspGPjUYUXoUPJ3NL9geONy60gTmtWTh0hHkC0PlOuw+o
GNDVjERcldo33wUhJsqbjJsfxpSKhW4X/O4uBTTWIeMPAnhONeAnkGw0/HEosplly4myNBuPjuSq
mVhSYKJ78GnkVrxXg7cmb/1Lk+TWKeulmU4R+JyUvKA0+l6X9Ss3DjLHnF1gu7uqTh8YK/ajD6sf
0yWSs4WR0XfQRrhnnRmAU1T3mp8fwyk9IjPGjwkbTKO9sFAtmq0UaX9vjKdMZZ+ZY26gjBG2C7OH
Olcw5gBYg6Ehx3bq6C9Vs0m1+Kv2LHzpNTMKeNN5953QzZMeo6vVwHEYfnBjNSF5K30PYqVjK/c4
eemJyDr8GlJ8o9xUr5Hr49u3ZqAQXrXglqZXu4g+hcX2jX0PAyKYGm2FijDnGl8kkTj7bnpsnIbd
0mYiB1iN64za09HpdZafZcl3uXn9mkWICuqnQc+Pbec+0oh5kJq7Hgx7U7fyhBc+G7hqZOwQPFUH
X75H1RzH3wp8u6mApWpP07PDeAHLCGdPgWEWLrQJA8kIHZqpzH5XxGV+mpOzixoK4cBP3gNY82Sv
k9fBqyhyFDahD1Y+zHYZwtql1J/SisbORLJiM3FM8gyncZ33j5rukexklhZ74xBGFaaAQI0JpCcS
OaOq2tR4V/wZ502Z8jB1cgfo4iGM3CfENcuKIYlW82YMkbgb4vTTIoZv/ktdmV+SqH6os/qViFsY
MfK7MYo3YoQZ3uXavnPtGUP6MJreo6q1fc+h6rAkI+wXa7egtVf0n/BgD31mb2OUe32+xlm6C6SJ
CVpbiYGOVJNlR1oE3yT6KsrH8HMYwNWb45fLd/QDxyZ3gL424a5g3Dv/25vgHHjxwr3Hubyuxn1e
i6vuZSw8eGbDluQHcsy2dgaW0vY+QGQNpwnlRATgry3ZKXbxjcC7lQP9okHWn3fWFT3BGbMjZiwP
K5J9F+lMlBWvNcf3HWsuYv/kmnjW1mjFSmaPFtez54EXtIuFxwvNbX/fW/zmIc8vLTFZiMfZ/pUl
bAL4RbHDajmcKs/FhpU5O/SxJXeTcIsrhUwm+sESdhm6c4zrrJLW4C715KVtswffTml3q3tG/a+B
zlmW4/kqCuuaFDab2Xbu9XvyoQvmWbhBIGeru491THFC7MfcfBfbEWC/l4N3xeNBx0XsEkENVhBO
4qlPhvkA5TSDl8rPRCXm6t7+Fgh3XU4cdie/q0aU1XZ+tECQANatFq3BsSLKRYsSjCeUUmMI2sJR
zhmk3uvYJF9CY0yGAQMfSHpPP22DLcIz9xg6v0y3Ww5af6o48E2YfllIcO8sIbGJxbu25iWPHeuM
xlxZr8kTlj+sLmIEUOUX1ws/m09i75lsaBSMiBm06BOx0xmJ1cpup2cDEiJgrb4233TYcAU3B+ak
+0CT+6rL36PAvM5M14BOXeVwno4i+WwaVlcr7E8HwpxyamtYanG9KA0NqOn8hjrjjXYDQrf02Pfi
3Pn5AzDUK/fDB4k9aLZOMeFluMeaphcfmDzvas5pNTFmidsKK3uHxA3OzBfAF8JCKQpsbT8m5jXj
ZIZ1T2RdzrEPGvPq2QLYKyZcorLfXO+5ejFyucsKSo4hmyefPuKZNom+p53a9AhMledgsgpmOtEr
wKVnu3bPKsV3hy3gTnkuZYpVkKYkdyIanl0aChXTxflgtDRCFbHFdRYyD4hBxnFO4yKbHqYmf7A7
nEEFjrKCS5zwPXJSvvVMJIEFpEerAu2sMIG6EWKJbB/1SGycKPqky5tZ1Csu4/IeMijS3DXibxbr
QTz6OFJ9o9n1Fre0WYXjaVWFW5/7mkOuk/Y4joizhuIBGsm6arQV4KfNx6yzCQFcVbQivGR6xmO6
snyxm0/ZwgSbP5GuLrldQihdeCNz08o9l2DHysB7jGp7M9++I3IEwI4R4W1eWePZD3ismFq/yyTM
uaC4GBmNW52nioL8MobWZvTakxgAHNg167wKxhe2w1yT5NwMXQPs2kIHAQgoqzh7QVb3uXuLzOnS
ayNqDMIYmQo567ztGKEtfcUZkFfO1tF4oY43L9R2hJqGPuKdTX+HThYFlrHi1L+H3Y9Ro0+OdSwe
RRzMiAHfZfOEBYAY6AXJX7inFHj9JiZ/oPCbCwPuKGhgmZflgCcx15cdzORG0tXpuTZXcTqEy8HM
zRW7sh8/x6a/TXAvv84cGen+04T39x/+J2AV/vs59f3HFPiPP/Gfp+gbBWfx1f7pd21+FPN4tvnn
b/r/cL5M3fFn8+VLUbcId9PfT5d//siv02VN/GJ4JlI2IYRre7o9D3CHH037t79olvGLyZjYRoMB
8trVmTz/fcBs/mLYDoRl6eCt8zzT+8eA2dJ/QZwvTb5C8rMUnve/GzD/YbzMZNfg5emeSdllSWHo
zNJ/P14eijydbJbQRSDjaNeV35VVY0yf7PvG5AaY2vKR3Aa2v11zJuesvPpF5+w6SF19g0ecQm/P
DGcnMG6vS0Eyw++O5W/n3L/lXXYpoFo0f/uLzSS9/K/xN6+PmbyHi28efvMqjXk8/u3jhsCJ7zb+
OpQIakOm8KRyIj8Ouhj1iw5+uTowwWLm26femn3/FqsNS0xUxNc6oL/raBHXf2tSEIY7wTT5qZrZ
s0aCqaci9gtR8GPiQSdlN1HdOzPmQYWHqcnuKy8fz0LWH1VhCXqjQbjL0H2s+mAksahA5aSD5N0H
VfShk+pxzgk4eK5Seo8WuQQ1jIVlYRkfAZqxHUSH4NIPlnWucxcS+UCXesj+u0P0R4XAfIg8w7Zg
2wvDdWzDEH88RJVAde+YBRMI3uz12Cfe4edDKlrvUA1Ft3Pm9U009EwTgE0v1Ns0A0ycJWKk6i3K
CNV3HONHNdQhHA1tSbxzcFDEu8ooorGoNFCGKTCFzvSvrtbdTx0coEIY56DU7E2jyNcYytI/hTkT
N1hLBdahcDxilVh6Zrhxs9p7GXgV5I1Z7oFVyn2ZQPdMXRjNomts4/QVUf5a5W10NLH485PIs//5
JBIWejdPt2wuKtf755Oon+JEYIsYmPoPn7YMGdIwZCYUfoyIIeFl0yjsDeU8hIP/Zo/5c2MYxCoI
/1sYedWe3lp4/fmpqefGKEVnbX5+7udDJsjAFD2QcH/UKXgsfGlNF6K2TqDK+En8jGoDSyh29cTu
ZvKDo7D38uD2I/F9fX8eMjXeuqIXeypd6JzzF3FAjDcL0j+k/kBumLgIIZtLFkz6RdS+tmzlgAF9
/vDng1vP+yCXQIW+GrWzPzRI04UlPoR0LrRqwifTJmArt5plnQpzpQGje/PG5M3wh+qqGx33Rqvc
kne8DmyBdlPVsllaCFL4JeRhTnnxlKJmWjXBnAgPeQKPXmrQ7Juyw2SBcaT/X651t7uJ3LTv68gK
ngOBy47b7rXD/flchsWqNHLnNtjl9z9/i935JP/jOuGhLJGWsCXNdmtW8fx+najGscmCEDZbMzKs
VwSmpY1Oc30YUIhY/rlvLZI50d31foXIrJxCdCI6pkwN69fBJkDwIK321PYOOrWZENbV8cqn5XRK
a3E/mnZyEi19gTAz39NYmZufn2ojMPayVyEYYaUzDKc/ltr4PyYkIFc1P2QOpCIDasl2kkzpcIgl
VwlJxYwD8TWmzcXJ+/JaEwM6oCE/lHR2fn1wjPK3DwVREnlp2AcfjMa5nhzrrOMY284xSklYFqfE
9YqT5rfkMwSWXGOrIxW9SN4dRN1o2JMAibxjbH/ag8Yo3FEiszvTMQv9/NRPd1XZRfE+dNlzDTAw
tXxsD21Z5QePmplBLx2aAAmfS5fZn/vNf/72mbOK6Q9vnzBdziWuTTJn3Fk19Ye3T0vI1GOFJtzQ
wxRp4uY5h6HL4JBAFol8eRPoBRnQlL9Pg0XwWONhRMkafU22RgNBgfKwVrXzkA7tTE5Hsj9hDLCj
ERiwFR9Lq0zOTYKQ2junfV89lyMt4IQ4oFNuhowEaXVtqtwbTiVKnc2f/3HO/2X5YZEWJn8ba48r
5q//7h7myUhEuo/8uUd0DSgQOlZmA7HDr3Q3Na9B7jpvwYQ4ml4s67W7//XBggCvw89IyFrcK7su
D30eo2dQhAtxW5s9ud7x54PJ/vJopXaxzWoJysULqmWfmu/9KBnCxq59zPqa8b7bHqJaNSucKtVO
NJbxGk73BCuaMH/RyVhsRw663fogwDuCGlT/Go4edRiM56SgZpv1I0V+AqTUE2wIgSJudEqznUan
ep9gTqCm08Emh1b19wcXjOefH07D+Jc9gUAH57gO0hPP45xhc/T746k0Ayl4YRZELK1CYWPpzUi8
vBuGsN9nDsBV2ll9i38Me0nuOETE8+AZj41p6de4Z8TezZ1rnvnwXw9AO5al8oH6tATICDY1T1UC
lyYWxotTUVQj/h13eY2QBmcWwRlFv+HK2vdEvRTWSKlZxBdPgsDLjNBdapavrcATuSfDLo+FTR2J
Cqda5M6sDLXsF2mwfBP8hggIQR6QoO90ksWWLRRxCLldX5v5wTF7KrBGoqB1vBUC7PxMGzrYeVN9
1WVSHboOMxGzc33NkSK+TwNbRyv52QzVQTMacYmHsL0XIBGiynAOPx+myXcOIFTeHSXlpvQbONOJ
pZ2aCRq5ZW61NiXterSjaz0SCWm0+gmxO2af0dhKrTIv7vxQNYrZGu7FswJqtFZ9Tq8sBFcRy7K7
6joiP1lq2dmGm7Lzg1gs2q5OP1qcAk5IK6J02vRY9Da2EBdrDxVP8T5E6rUrVX1TM3cjlHpFHI2d
v5dp+5iZBfzQcIwpyHkopnFD68bcZ/XEJIcYI1S+lnMijOGbpxf5tz8/66x/uYhdw3Uli5NpeaZr
6v90EbtTapI3MLfq6iUVaHnL+qlk9k3UecwbfnI6Mz+kMmaKYIK0w47Us6nEOzg2pH2ptPk/zJ3J
cuNIm2WfyH8DHPOW80yKmmMDU4QkzDPgGJ6+DvS3VVdmVadZb9p6wzRlREgUScC/4d5zd1mbf7Md
YvgVFl67SyLn1c897vt1+JlEHvm2AlUCi5kk8AA5NrjtmE3ciSDqd20jt1E0eqefh6xCEu1Hch4y
svzFoQq4L5pe//lX5tM/n5r/9bbsUHhTeXH3sizpUWj+9UqrvLbvXHPEdjsfBGPx9POQGiFyclve
e2nqZ8Yy703KeDRoYcSh38j2QGAZzaskerHmwSoRi/2iUEP04uYR5G0F0fvnT9GsKjQ7jrVselgv
RNL5W1Zr1hQVm5EB1bNLuOTCAUCDLPqu0PWhXmQKHeAwOfx82cw2ujbEiLxQmvU9mIZ5HgpqsbF1
b1iTmY/krNKo6bc5IzT22NVSV0O/Lyd2i6p+quKAnWdUfcY+0LAgrH4VyWXfhLAeEyAgIhnXtOG/
fCshx2pCFNq+Y6h7gz+CjvWrFe43ZtTFVCYQfgjAIs53/DUYFFsGkIe0oJrLppkyFYwfVY+xQQM4
4NggXIkObshBg/5YBHiy0o4xYVpTlPTu1d3b/vTLayH7jHl00Rk7tll+i2syeFlHJE7y4VYG8hqo
VjqhbjD6EsBNrLxWhpGxP+3dS+1m7dbyxceUVw9RP9kExYTRWWQewkSHBa5oGQUWyaNuISFVHkes
5b/EUfxWiyfbrh6Bbpr72ITsQCrnL2w4DCvs/lXgb7REl6KSaJHkD+Iau7q/7LSadPJseI5Ngclw
nuP2W6kwaHiMbcRz6BGmFObe2QfFnzgt+VqB2mp6aeLwQDpvy2JdREDfq6HINgQuiEWt+9BB8tfK
aIyV1KJpaaSSLE6rGnepOc0ZIRD8O2pPzLeLyqijbQV+BgsLScHgC9ZQIkgLBSCj0NBuCCH5A6FO
CMf9rGxUDCP+ChkBp9BbFlfB3few65oQIy+WgrWaWp2G6+dKzzPHkM1SPvc5B5GUERnYmWQguASu
4EZBF8yOa6vXJEXUlgvfqNPETir4DyraWkqcTHZ6hxy2BKo6RD0h8kQHoE7qqG3HUgrZREFu9xCc
SFGHnJXC9DXx4/sSA00F1s6scFGzerlqpf4dilI7KhlEmzBE08oU6F532hPJOp1SwHRcMPCynGO1
eC3VtJeldQg9AqFZat/cEvIVrycUkQrXSgze2BqlfmGD+4JbMl83JivtpOP/cyA6G5u7HtxI/HZD
zOSVZneH6HxYK7UUUf7ite5HVnj9Ktr5BatAYyC6rGWlOwx1/ZRpznda+8feMsMrsrj9WFNg9CZv
Z2XbZ+IPcSnLUKALe6ys/Dfz2S0QJ7L8uIWQFccq1DN3I3iDrmPRIvVzOXhoVeJi3RCK3obAbVCf
MNNMXoSmfQiz5ywKXtMiXCBl3ClbLZKnKASWnraVt+gK59qS6DDo7nhoXzsPusxQeu9Tjc80Q1Uz
Jcjq54PK+BXPICnnXRdNt8JRSmZ2pbNK/WJXV7xnPPF+CHwcksp5yA6BUWushiMXUTE2P1lxMWMw
ucvE+7CTSd/VfeWtmGPAMgqwNQfYp1k7Q3Z3IgEAUBu+kdpCiB7y8dmK4l2DHmpZexyERtegpes1
edDQ08C7Sj7LJDTRXdYmimncyb1vOwRbVA9e0c8EQUaEZvy7IT55G8fD0SBEEIpNh7JC0QIEiJdS
L/9lRCNUxjJ9mUr7RjzIoXe5ApHY7LKKKy13DbnWmVgQ2uJ5O9DWdpR8MVFnI1dt1NTmbPkyDevA
fXRJpGoR5SzH0R53CC4UC/S66uWhzAnDeSB2FNapCRO/yfxf7FH2XeqTcNUD1aH4e6H0EGev18V5
cKydrRAIcu5HUHEXjeabB99ltO7U7okRDOTg6jtOeV5NGQmwljNxBW1eK9AUDSDobUjAGiEF5Zgr
4rTJvghkyZvgdTuri4hUAtLHRuBgo0p2RoznCd8mc3xWLna7j0dinUrQkWWolatcKzQ0zO1z48f2
LpElyYnSXmlG+dVFZ0+/R6P9DUcQFmMEhDWoCTTQ57w0HWJKXU7TxvTH17ZkGz/Jnjwrv0cHzi5s
7dRcubqQyAIj8gyb3v/UjezLdaP0LUv8dToGeC9Ik7jlxs1q8mchqnstbciPyaVGPxW15GFj3isk
YVpl9Oi05qkHfV2SirtX0Dggk6VfbQPSEbF+v8K8HFx9BxQVcscvP0Wz5s6ZzJ772LnwvlwAeMA7
0+ieO2CvLAv+khyOFV4xdp+Jz+KXJTkMFT6VuIjhI3aGfmetpNbFQEGExFKrdPdamU+6CScoVgKK
sZc+xOh59qS4QvBMzmWDwCpN9BwG/A57nrNmAKRtJdz5KPqULoCHEIzSAuVytjer6lR0PthZglTX
HpuuDZdCCUmcJQC8XZU623LQfoelW19b4qvhbXRPHLYvlUKi4inHONeRwEeGuKrU/Aclnf5izmS/
Lk6+SLVQG4/9OgtPnK6mhSc6ogHTxgH/i7Q2mVH8MbqAdWKcPxu9fPCNRxykiOeK5sUCWYzGiEQ+
i417J8WatxpsF/vtZeflbLH8mi18sDIsaL4WS5Zl6GUcvIDYBWXxsRHlW49zmIrE+61VHTrlbFz4
CWrovmj+qKg7KdrgRV1jWMwGBZMgYrpRRqSkuqG/ga/gL6Y4Nla9QsTdY0rZFUsNRCBO0PGMzRGP
WWr2hJKCLejMPgQwpZ81y79PQ/5E0OlW5zPm2/AUqj6EaRPUaJSJvR+j+Dcas1vNMnTnjayIMQ1b
bK5MpMHVdPSyD7hdchnE5Rw9LP8NivmhxeioRo6Kww9gTXpCVgfm25iD9brsVJWPTCHzY5Co7Jin
Znakr7AW9uB+OxrHumesbBN+ulMjym9DB1aU64BSFna75NBCursaZ/5yJ4Fx+B9SoTK0FB19roi9
6Az1Fqfjm5Ma9cbNnGQX+cNz1/Yww+J5opbtFSrBldGg844EibxQMpC+peCWWzRpIYWip89AWfcN
0SYvuXGondQ+MkGifvhEAQWZ0mqnnco7BCAmmiNUatqhLhAXeNWDXeTxWnlQXNr54LM56x1i3utW
rDOe8kKVvYPVZ/rNKMgmSnNO8Rsdf1UlPjEuucqJ1iTuF9WQTj2QvBpv+E+dndnoSNYdbVvZJnIy
IWeqQrkAzNzfythaeqo+lE1H1qKlkWZUhO/B2FwqplI1qXYbVWZnLSV6vA5+hajCYA1cYwcDsqQe
6vkLY08dM1rO0dPCfeiQ3d10n1Fg70RjMh0unvopeUrQ4KwQ6z9DKFj6Qw8aBOt5b4tv2U7BKjSx
Q0g4I8TNSaB+ap1E1TyBP+HnLJcJLm+2bQfpxdNOH9o//uAC2wlNIModtgO3RtNzaDuGBwEdTdrg
K8dXg8xTPSPfKz3ol2xXl6VptJu06kbe9gVjD54SK5L1BN9cL8Va+DGzVdT+W91H+WeiWKkiScrS
1JobaHvHzpFcki0Rlva3m/F5EBgszOOPMC+c1XlBVu36znL2YwOaoy+KTaXBw/dLnXBTst9jOEBM
wPEJueUifJIDLP8kV2I9DSAOawIolnkuN56ORUpNfgQ2BTyIl04VLG3kVjr/tPEBtI2oSmhfqVJh
WGNNvU34BxYKy8zCVeANE7Cz8VS9Rr6CMe9hXPNvhKiy3usMoq8bL9qSFdlTJk3XRMhXciSLpoPv
rbAZ5LxvLq5bV4CECzRGBR3YfptTao3Ic8ulAWgmm+NcRYUp2w4XA8xmPtsZGCiTJPWBaHmBikpP
+LSLmc84auGfsDTuaVGyNm9hR5qkKtGbcsMBCLeSUE3WgBHsg5ag+zAEzvyYNiEd608jLBLEcB0K
22NrI3b0Y+My6cTb4njF7D1U8jzZVAN57Sxsjga6IPxWSqto3+BYCGBtFVJOg+uY8M2sWvYhsd7J
NDwATJ4OxtRcB5eogUKL1n4ckpM12tSFFmrLcfrI9B7ge9BhnwAa6TVkFNVhu7Ybh3t+RW8TTtPB
1kp3q5NxMcIwy5R3QqLxoFjGMppxbfYjyBMyPMFLz1LtCerjflTNcwnJXozRhIu5gkJc6xwiEdHb
4A6wP6YHUWfwY6LqV5PLiPllHy1h0aAi8syrP747RXKNK3i3YgoJYqQvsPXpA5hwsK6l3EzBdIok
UehpzFEkS663NrzUAdo/e5p6qCW2i1remaBuIHGsPyP8QkNmexvNQFFeDo67rFB6snSJXjJtR11/
TSwjuAXt8GxyUylhGa/rnH9FPHZIuMkwiFWihXcy76wYSBkw/p5M5xA8lp1A5KjpgJ3E6+9WLvbK
Yw6bNCddlx8ywHVlZTann1pj5Yl3MyAOZQA6az2CHuq35C+CgNOHaqmQwHEBWQ+1CN+pwFela/7y
WfrA97CIkTV3icI8IyoTI9arO9LeT29+h66cy0KwYgTROpnzPGH0wMzIU5IInVQA+5nM7ltgyelz
dk7mNgklrZC3sOVp5GFwLktgMERx7kbtrEmoSZkU497BO8MvN6RY7qeoXjXQJPaq9bd2BvQ3mkgD
jssXjOIfXGFwDT262VQD0mlpWbMKpxDJTkFp3i8hLvnRBBGhTBBTkJ9mpT6lJgC4XNcFpPu2Rrb3
lpRohHu+gejov1tBqHHRcx3g2MHXMX3GQfkWGJgHnb47dXFcLjSfRshG0N/gs806wjuE1u9dP32C
Sr0K4/AIzxdJrsQLH1rSJcpyeh0L42l4YmZVrCQH8kHYyT5iGQLbvK82YgLC74DbhkD4rlfWhe2u
T8QMt6upy74CSlKcoFbgZ9u2V3+KGUleNPU+6DWw43l7kTe3m3WShg7gCswzM/qOmyQrU7iHs2ge
sBZhoWj1YhgMkJZz5qO3aoKI7wYBTxjIU8E9D+WDu+6Ae1aKFqsIQMklBlHiEqFwpHBItMo5UdQ8
+gUD+lGqddM7uJEZ9eiS+yLTfKvCudiTETBdwlEwHhgjCEo9WJWkrlZsROMr+QKfqgeOKwbymAc0
9AnmBXpf/Uht3XKafTduj/WzUsfajTatqr9DeCDbHEyW8rX3pgBIn7V4veZbUQBzl+EEHpHAA1lc
WtgpBxsFW3jk88pEQKRiJaNz7FPzpyQ44pT+EGXOEkxlwK24zjxyeCd20SziyNQacKfV5s0eTLFE
898v7Q5AaI90uCCUgqA9iao0uGvg91aqTp8do9UWdQi5K6l8ettQEbadYHyOqBhGEstw9PJxFFrD
qXWjDmbBYTrWqvJZerQSELEMrfkv8uNUcidiDTuovull9l6bB8fJYIv61rTyIdZGbkBtFgzO2raf
LaBIx25kQq2BB+bPTJ5qR8C8lz9mfg1yqFMZ5JfsHQ/3rPrTqUipX+ue3Cb62vlzIk6RTywQ1xCp
BGgPTuDsPQG0J6gSiRS9AbjHMqRSE9QsigEEipfAEWQsR8MtyAEvdN2wUpoGaIoRQcmalOSW7Hug
llb2m7DTYwIlxwckQ1DZ1XDTtz7JE+qR4Nb6Vryxav0rld4tnsjaSMbuUWtCZNEhXlU/I0tYDBsv
6/noMKrjvU5+heG17UsyqxKX7glWvTeaKy6Fl8QMhvUUKHTlqXEaWhOz9JzBpk+RWiZERy31Dr38
5P9me4PUFV7SqQp9SLbWY5dO0e1eEmF3KLvyXkbNWcg8OQ5BeybtDr+TD1YoSqy9SsdiGdoNaTV1
7G5sbNZ58FTUhA4SPtfJTTbhl2emwRf5R+TBJOwwApkkl0Q9xke9aA4lsaKIlZDPJ+awyXWTvoRu
9uerZGC92DgCdaS9lUYT7BrFidTrXnmAz/OS14GxmldHMkuY0QXRS1njaO3C+ClwSEIuEZjQnCiI
6mHdrvFJGUXFyLudg53k19BG4oC5HyKrvxxNv9oKC4mJcskJpkjGKZjjS4AED9YxSc0FWFpCVNoB
BxbGkr74iHrGQjwv2L0DwsQ08+hIK6yf9ocBUwPjFg5CSS5fVqH6C/CYgpGoduzEAInmbK5jKpuh
h9Zm168FVMol4YYEcZTxPcgsKrlc+2oyj0PAxJArJwLXgRkgr9aqFePv53xEczwp+5oY1tZTxZy+
Nu2wB7TNQw1q8FgnFVlvIfgqAUNRU/b7NmoKsEfBb9vN0YaL9NY5YFIrArWXmS8ftBDelgQFN8bB
mw+qOiZYVG+rnsguQNyyVz5ByPapa5rPRP+unAAQY8BNxJAvhKUisUzDZiEgQ2xIs+fjPa5NjVao
rKJ13bXZQxuF2wGE/A7mTgfQdBjdvdUgXVEGxtNBki8/1b9SfEerk6aZzPBN4jdlVq8yHZXm0DRw
XEmfysCsDZ0T7krddi/mACzAg4a0MEbNXySHiu2iW9xMFiGG4E2yxKMeDZSQESy0nt6rjpkPgN4b
vYmJjmuT0lmcMpzWS9/1XjhIuUuFyYuDGHkvjJJBoEaN7TPid4bqKkbuYvnANInhgcX0V5nQAsHh
6tSCuHPJmZ1LHL2flnbZfMS9ph37uRmMW2trw6AKmLhgFLWWTheeh6lNN5NJAB3cMxR7NWaooTdY
ITOdMIA38oyZBujJRcQ+ErsaqLTH3mHnRBWxNA0j4mb2KqGO1mGtw2W04d7XaTxDEb1Vm6Y15Syp
Nxxei0Li7g+q6QsycYcFx9sxCIDi2OP+j3WQZpnANZAPw0cEiilmUA7dj0xGI7imUu66seU+aSav
IBaXnUqDR80c9j1pJ9g/LJ9ckOq9F/6wbx+N2qzO4WpgXrYEMKG2LiaKbeeNl1DXb54OLYxP4le1
gjdEZ6Z17GhiihwUW18sMUD8k2zI5cVxQVKmxEG09TzO/SwyqWs+uJfxgxGNTMB1x8y9jnp0wCLz
GFGRDC4fIMvnztm3XIBpjXSo1jvWLV6xm3I1LDJk+YDCjhITwL4arHcxv+cTe1E8TmLrNvVvjgOx
sNERLQtdELvqnmqQ/luWhd+tmL5KZoArWq8PXadGziJSYERzGxFTHJok28Hzi9GKE7dC99pyDbto
cyL3nPbWtCH36s1pSbQq4vPk9XKLe3CKabzi4Izu7oXRNSOOwjqSQMAgtXY+BoduOfJQgOppQUIS
64+Dx/iyHQEqKS/AAS45jd2w2OCOiNdVqAPc9gW2Rc25YiRZSQKZwKasSxYWj77X3SD/LypEuvcU
L37Qpzcn2tcOpZATZdiY6yBHRbVgvPaVYCcjYZRRFi/kVrnNQ4tJE0ZAK2mcxXMmIpxOvgl7pau+
2UDgX8XRHliDvPXulIGFc76zJFvWrn61Epe0Nby5+H0pl1ltIgqp8Ff1jLSCoSaQtvFfKfjxa1Cv
dL6Vnp0y+uMmo7ntEp/5zdysiGYkT4+qs6/R4LWG/kQut/5EAuJWUjEvcm1gveTSowfCLNBVaePN
6VDq23lw5/ho92zr+QxgcV37zSCWqBH9i0XhAih+mtZBPvXLuCxoY0bviJqpvRi+S28WFKdId/DC
un24TQDfleIl78vvIOYE0gurPXHj7hZF7Y/bkcpt45jelxWS5lC59SkmiLPuEH0MehnegGhgMx1K
ynaG6tA91W/RFyC45lCbMGJcl+j1Jc90a6mXbfsnRkxdoPfFK6JtA3ajm9Zj01lbzASilKSk2tX6
c1912d0j2LKiKryXxTYjHujOonAN0qNnBpZj5nEAgawk/z/Xr3bdRvs2sNUV+H5/dVsbG5RLzdrF
H6T7WLc4ruN7ZEzWcbLCNxe41v3nIVZuCt2cpt3wsKrZUTonZ5Z3+gNkD6YP8qrw2UhHFqLjIs+J
NQtB6url+NCjQb51Ka0EsSioGg5h4UcPhHvED4JCdgbOdLv5D8nQMg8CQN9NV6pcqSpmbVqa4sas
q19bXWKvBmCvK0xOzcbxkubuzQ91Y3INhv1FS6z67hWkI/HLv2UwORZBohmHKJOEMzt/gpKemSU5
GDGOs5NuCRP4uVlhWl8Lu+/YPfj5WTrDWZukesxSaAJldaen7h9DzahXI/HR258vtYlcCgmzcTN6
zmfRceEvwcj0bv5ExFL9hO3+O/Fy7eRWTf3k5pKcqijzNj9/GLQVd+1geoIQeNeq0MN0psMRzauM
JAtlPFk9+1QVaRsf+wn5csawbQzE+iIy80cZ8BbSi3BXDhDPO7JD6T8K85KZfFyScmm/FYNbfMuI
RCiEjdk5tBSLnUnYKyTew8ULic8Jm/AG/6Bhge58GMq0f9VsuEj9cXegKtyH3GTJMSj706ejng8d
k4vmY0hhrMaaeq5hHaANcB5iV+grvWgrtH1dv+ogwWzn+SkZ5xUsmFnIlVXyVMZZiUBWdt91LZ8c
YWt3VxwBM6xxb/TvJTEbBlvik2kwKTdFD9PAfQoDPBJCWGiHOi7rob44MWvllqUrvhF73PYtdIqi
fgYoWD0mdEq6fiYrXr0Wul8gs7tojpVyHGT9YQSEtNQrGRxb6iYbPf0pQtVIZt6TGxtL4ZDwGxpN
vLOFA+83KS6W8DHAhH24TkQizwKwS5Dy0vOi+Iu8z9qXzNKxJUwWn60gWiubtZRZiLXul/6rRbmF
A63AXmx9l7EZLMu4IOMkrp/GXsiDUbsJQ7d8WLdGGZJuXz70cSQJrxnk0o0GeUZuq6/qGLkma/IZ
XJ4WSLDybW3FhC9adUWGsbAeoAvlJMgRDV213iPQ53uelM5Rmd7BIo5v4zJEAheMyEN2AQHCGVFU
Y3uvx59FimTt4RbVyZgyC9sKt/3Qwj8WZ8tAM91j5rH3yKVS+OoE8BfDzFEqT7+4//o7J3HEvoug
JNpQcvG9ZHd9bAuA6OwwC/vNaHp7b5VIpMt2MLkSogsKwreYcuFS1BhWPMyz24mef9s01S1pEajg
U/sGU+Befh7ywd45VSZ2I/JVQKNfBCFwmEKfmirnd8IYwUpLIjVzl1XsIE3yFmDsiK6GIOiuR+kF
h9GOMJp49s7jwFsnTQ+P0OaDWgrg5TreDiMI+iXdNPIX+5aIfIA9LD2EmuJUhqhgxkBkO79lDjoN
+FCFGZXLSZXjEZxnstRnfp5XzTpPf2hIdNDbfZQ526CsjD8ZiewlgSKZ3mivqT6OJ/aDiCDiIXm0
CnulG7F7/HkoInTSInitVZY/OFlg3rGCCVjhbwFClo3GGuUQSSxcEl+pVjhyKbP405TUEW4w2g8u
at9F4c2DnYlBbQPzMSebd5gaZLgqWRGirF08j1FMVQqfIASMY7aGrsux2hBkNQt+mq36AyzTp3fV
p768J5zKZp9ScRVGxNiTMNNxBAid+7VLwmfmbOKgQ8JH0lGWfeVBvhuTabzKxC6f/V58igqtOsHg
l2igqXCTZF9GEhqDRZyKtLBfinpRwk9+GVtiSiq3cbG+TVyiY3mewohseTZ8PTHjD0lrs4qb8JwJ
w4UINQQ6tuvSO+cqzrjj4XcRncEABF0nyojyASnM9BAgVL0rlxSKQsi9nBuURI/Cc+6YcFVRJrop
CTZSWevECPxTmcucGZ7sYTRq/SrhDrX1jHF8mAYT9n3pXIKhAQLZpO0pxmFHIHK/ief/D0e6Rgex
MJvEvKUFi0SvMSZm83N2Z+Rwi4o7uW5G7Ic6TeVzUM6z9djsTxBNneNQS53VDHTQqDEFFmh/eklN
bStCGX0sW1LLzro/TqsoqORS15yYVREs6rwbk31fpPnx5wGMHMOGXLJS7RFnex3Kfzf+7frPHeba
mT7Pupz7ObDLyvDvcOo8Kg4GTbpHOlMWYCa2cRQX1btky3Y1J/c+6dzic/KoNmooTQSxaBlHV7MO
sRFc6ObpDasqemh2xDIvgtTQH5iLCfIA+03X6cZBFL7BSr9+mdhyb0OX99xwXPJjoo6pU5Vnpx98
GfKe5ThlT1mg58ecEdnKTztEiCbJ1nCEyysOyvIa6NlOQrfLhvrYJD7abi147VtrvHCRPijMIN8u
jWjVkEmXNwO9pYUL8j/rnKLH+oroej4TPLeUv7SuO+Ss1Fe2n1krmwLrULoB4net2/Ld4AHZ0AY7
EkyenV4jiUdg3hqMDLCzJKuN3cKwMLVSu3EOtdzf8oHs2hnz5MTlxhb2wWmZNnJdJau2gpscaZ2/
zVJnXBfmSFI1Rw9m8caBpdw6T7byt4gayMvlyngJpo1mN/bBKOyv1Bu32RAWdx2sHFJcWA794ODI
bkSxmsn/q9oBfazKVJ39YW0r99Fj2ZgXtvVoeMyj6iD6SMOUKWAAurTyEb102tUsdUIjau0x022o
8hRIy/qtdiKLDO1Of/JzspVpKZjBTkCyWHouW1wTi4iohY2pMcteJj6RKQGjI1QV9clJM2Z1fhyD
+EuKDbN8Ng06ijivitmLuH4F2mQq5dUbwnwxtaGBYzZQkAsHUpOVSG7I3tj11+3l5yvpVyRPepq7
bfI8PhSR/2FaqkN+NtjMJsJu14dTsUUcaCyZr5b3yivLu4njXFT51aNuIICO9qaZrFMgSx5YMy0n
HUyQrgJ1kwiNbm7itkfXsG4B0B3NqfWL56f9Ux8/yVCTzz9f5MZj6QkJClE+WdTH59IiAEHGk/c+
OuWeJgbAehal28aq/IfGGrOHf1ZAsuP5uwDSMhxTGswIXEti1fobfbNKQkUeEAKiCOEL6plGe7Bj
e/Y9RsBo4rI9erNSPiLqdqF1QbbKRyKQ/HDc215GpCCW0A1HCmk2VW4xVZ3I6szQrITGSxYH0FFY
hS3J20FZWJQWk5fCZ7xYG0cG0rNgY4MnxHFxgjhJe6Y/KW7lEBMqV6nzz4MYWIblA3Kany+1+HcZ
sajPpKOOfuCuGliSu0K59hFRTrivozA6eo5p7Mc8Jge4+WUpjquuspEaah0p42bcvmV4udrYzW5q
fghxmK4ng3TWiKUTUpYwIeeMOGPMISl6ZTt/TlVrHd3QQi1TKIStoEiHrtZhFk4Lxtfw8ik5ACWh
X6VpxrCcU8/zfcx3w/F2wiEshcsZPAr/pnBjeFCqaF/zAaZ1kaT5pewnxVCuGJYi8Yt7x4SYaOqB
BMH5k2dEN9dpxZk0+zfpD/ELKxnE/UMaHFrjdUBYc/95cE2KMWwXclMcizBNL4Xfgr7GR986ongs
28pZ/PPn57+Jhh0b1bXpOLZ0pWVLW/+bfjaPnEJT83xkcNgm1qRIVZFRrH+rZBLvnd1a5Evl6DM0
/k4ctz0JnNzcpGRKVeLB4A2LN04ylHh2YgsMZ1kvuKlEt9EhVQQvM8Mds/av4AV/F1060JognAh9
BHCl/ubBrF3lLedXkzV3lSake+kFo+mKDbmuG7cQ38D+n39lc/6V/iIZxpFI1riOVkP3LPPvv7JW
uX1bVm0No7FQTFFtQum9cWWoAhyzbpkbYlGTYyNpr3VfaicnJ7aj8aNry9l8jTSEb4VWt4cIPVzp
2c0rNE5xKCq8shCvycMJ5pWHumRdgiB+BNRNuOAVXLF9CesPpfm/AGS0F13W7CExFy/qYrgaFI6v
odlpB7/KXt1EO+gZqwz8Uf5Rz1BwsrWKj8wEXumIssd/fkn+7m1xXE1Kx/VMh1cFm97s3/sv9o+g
lCSiKD7LwgAUzyDpy87Ed6RT51diHtDrqAOUFTCPN0ia/Ocf/uNt+8v7wU8nuRT7CQsL3dD+9hE0
c6/po0jjeBvND3C+vwbb3Kss9laEMQFn08UBhsGU1muWsD2Q1+HDTN12qWa09T8/l//phWBAIaHu
eyBlHPnXF4LboIiLgI2zL/PPoamp7KN9okKLRVt3tEOoDY5JnktRyX+/Cv/PvMv/H9qSpeSd/D9j
rx/7r8+vv3Ky53/wv5DX5r90W/M0DXklxmTHQ/f/b0+yrv9LY4NgahokN322Hv+nJ9n2/vUX0rVl
/csw8Ju6Dt/G4T/W/40R2dKt2Wr8vz+pfBeb897Avmfrcnay/s2K3PkAWCi80VEo0+hIK7eNk+xr
b6tVKLCreFJP6WRXZ/JZR6RBdTXecA4jc2YruPAHy6/XbfumgbXpgw7mk5GtQLKu5QTK56fpKtPy
EdRVkWyAXRlk1kz+kX2Qf2SoYRwxrU6RZV6AXZgX3aLnLH1o/OTSPKDZys5GSUAQEopdYbJhrVoB
nNfMGX80bbQJ0Pa0Vt1ep/71308lQTMLxVgsJ+AMjymt3xKlnrWsdbTodLME8FhwimXO0nLq03XP
1Ot3GKkbddUnXgXzNFpJeZet+OWWPbA0ki31mEQ9k0qP0VqXnBR3UzG1wYpe25gdB+iqdXlpsHMg
Ru3Ht2ZiR+979lZ5Ga+T38JC7vn7ttGFjxnYx2EIqk3seS3ymTzdhRnlNnpH8uW8UeD4omYgAnmq
VpXwvHU5zzkzMkQ2oElZmqR4Pplh3xMiJYmTYE5EM3u1I9Wdfl5vRuLOImeIRhWSfo6OF56NNuMn
ONy2ywztZawlEyVIRlB4XYZrkvbMjUa4EUsjFT4EKmKzqcMYBC9D8CZT/qvpSAe6cvwigyG7usL/
YzhB+Qo8XpDO7T6UY0k0r+sWD1VTDbvKUcZrnOWv5BtnKzzK5uE/mDqvJTe1dos+EVWkRbhVzlKr
s2+ott0mxwUs4OnPQL2r/nOjkuy9bbeEFl+Yc8ykItOnb00yRjDt7QqnafaOi3va1+NdbdrJ8+gN
fyJHWDfpTH8tZK3ERkju4R51Dv0fSsWfq8gIrY/Y1qPnPmPTTtT5pbei5xGFHDIXLpv28WBa8Nke
P3ZBtwxMWI0CSVX6HpltvcvnjjgEfrbkbNSJ73PS/ojrPjwPCuBUHXo+mpqev7gh9iJrEpv0X/Bm
zMfHZVQk/rWKhX9NnKoH9GcQK9zjzXOAoq/TFNUMXp2vUmTAY+yEGmyMVbxL+cNnt3ODyGgXk72y
cGvSZ8T80NQG1gzbzclLZ524QYx1eHxRHg9OQUn687tl3RNEnDg0L7EZb5JR4sM0EwMMO+bnUO/f
2Yaywif4/KPIaZy1XveWWG5qKKtJu/ZkHJ79HNSrmY5XY4SWGZpt9Okg4IySKf/D6mjVKFTfs+3n
58EccZCX2FXiLrjkLdww4suii2nCqNYrtoB2af8Lscfi9a7eppqYLZTWBF/juXG7i+so7/i4iEmw
KU/tXhMlGTllZ94Rzrik5gqiUiE4Rm3UAuR025tsB+JD7G8dXdNXXf+Vk+ucK8Ml+rz9nQlP/gqR
Mm6CnOATVpZFtOLEkgSsIO1OnF7+tiLE18qOd+iz8nXqBtZlHpIjlyu5/FXo4xgyIbzxLbG4Q58r
PtcL4h5cfK3kQhliCxt3Xn96fkPWxs97r0K5NwXftyYfh10qJ3jKpTFuUhNLRqLgB47VC8ZXdc5d
h5xvC/Jqvksh3M7728Zl5e5ZKy0ns4LBpburVWW9Eun4mqDY6/OYDbMdoKusMqadcgCKB/5U7VRM
D+MP1srVButO/zusR4mUFuZ4uRNo8ddpltafGZ4ILH33Lu93kVuObwiUD/1MjdG07s9okgeJ7B7N
mad+435vVqUrfzc6p0xV/Bpyae5ZqDNbiuLminNT2+dtiy6R2GDeAFtqJs8Vq43SaPr1WLVPpDpU
nz9fMZHI8SaCbhsVWfYFGU4sEvnxuHdMkl6DdQUe48etRPG2Y4TCHsQ/yFsqvXt+nKM5ms5V7pJ5
qQCMP45Ko3+b9GHYE/rsPRF5Q1uiIutSd1yBQ8q0QLWmtZ5mRP98gHa6i5WnBHygOSEfEqtNoibr
z1FEZ+K49OfJt2LMF/YLZaGBdta138KgePXJqcoqTnA1HxxdPzuEv2wzd/+OmAZtw842OZv0o4Qh
RnraNFwlgJ471d/NtUv/A0kVMhmdhphRg/dB5Bpkm2TZgGjG6eXFe2uo3Q1JcvW1Ly3+Fdw1glDo
xzEiTyzykVKSvZFvk8ZOXgZXR7oWZ+apFp02+2t2RR8128khOIq0DfA0TvPpYzrZUN87LEGtdWOb
/ja2+QaZorVe6VL9Lbw+KIaNuPO2dqfW/O5kGN5G29o6wfAHYCeA7da23svISZZ4QNtlxHgYJVHh
3H/eTuWS1MqEWd3ztroaNuM9q3+WQ1G9aylJPTCLCb8lIvPcGR1u3DZHUuRNbrks0fDvKwkEKucA
8II/XiYhF+amxQUNQ7vQ4nXocbds7F5jtHtyPCQksqsmY+UmzlswAbamHWc6H8YvvsQL4JEljw+l
shAIID9CGkd4HNJf5lNxcfQbh0Q/9FSgBvTPYULAH9esLJAshDf4ndarRezQWHYfAnA64385ybUf
tajRTCWvxBHADk7a76Zxf0mjjpcewuRbOPG9+98zBRpt7Tvud+lUw9m0AUQ2RtYfoyj+B2eteMHs
Yd1DYSx0O9FezNbqzrDZOOXni8T02niVWswVTGaMH+mrG8ISJtLsNkmF3FFIiIpZzI52hHfq9lF9
FEhKiEIIeW+1hNrc0BwbtmQ5rb1ReixmBSoUzrcCMVT+h/E2g/Uwx7ihe+Wy6LpmmbdDcCnnh4w7
y8XIk3op5+jKn7th+DaboobRpfuP0vfHs2nqNkMzw9fg6AYo2sgFttLwmA78PT93tPnQrKsxBfUC
dmOvagNi80THsxkT6SPq9Jy1l0bNqyeiv0NpkUsynxRV4D61bVJFqyYYyO1Q7OZsIdca8t5wQT4D
KzeMhalHhGAy8eVN8rpeklFIRm38ZjFVftFLBmBRizNq9Af7ogcaOQlau8MPekKBMH7YWM9E7bwD
rrJZ0jvZQY/HYzcJbdnFxiovPO8YBd1BD9vp0kZCPqMGajQSAyod9j2NHPN3jJXHx0OJE1v04piG
kXESbmStf0475nNwcGs/xWsxpad0rMjQGoa7Rxat4/LD5IQIc0zp5SVigXvIA3jhIXPi1DLQ6VV+
R4hpSJxLGtzzEXFVU3tor81Ye/OSImE+2yNLTIx026QUe7mVuJceV/yKVXoDuLtp7oYT3Hyk5aOe
wa91ogt4jR3Bsy3lsEdAR23lL6hcw13V578D3UsRmSfRQbFD+kjrpUn6yWmc+OW2sZujowN0zYhf
fKvk9cFjYP2nIP+LzVCK/GnKgMY/isbe1Gn99WrctXb/CXM2ObeC9DCZue22yrxyxZ0C2r5ocsBn
YNjSPr3KOTcTSS7UfzXCtwlL8MQ8VN7F6mGhtjAAwj53+PLUbEMsuWmEqPHTUeO5gdleENgceZdz
Tj8sLcJlvqWVRbVvfKC3bW9zgxoFtBQHx8oFhdrvZsBc1VreSBiln18mXWLhEk18LksyFdD4zebU
3tvo4/iH/LvmNOFzWmdJyHTkUfWh1y9XWMb6davU/EBc4iOXsK6CU8N+gqL31QmoA+uqFG8znpzL
+JVZdXbvfEhN0bhpmjS8hE4onwLU8PYUnpg7uNt6BmZMfRQeu559kFZq9jPK0Jq4oPmrXqVGd8cp
Vrw0wKDnybQtXeQfcXXTW+3glY02h72UGwoV82izs1mUEFhWiHjVjsYsPqHngS7fCJexjk/eMOD9
i5Z54VLWkUmOAhgQ5sytfR7x9TzueZ4jXtt06o+PV/bgD6cUfXVcVShQCg++TtOwykn408+VY3w0
848wM4iexfxTlUN0DWMXyp+aWaVzFU08XMxaiT+kH7OJAM36zXaz5DmVc2/BfOnOohTDkcS/SKSk
tnlcXZHcdV51Gk3JGtuKyFYJKYiLYVJ7zQech9yJsnjKwW0HvCQ1nGA8Jusbpmp6sUHOt4Oc7zif
YSW1jYq06EjCTInGbn5KsgxPBwejC3TKEhLFsNeg8b6zQS32GLMBOKLzf3zMIMLKrc90xihNZwNo
KULxiF0Jazr6ki2tPcRkMfM4xtQA2F+5Xy0K3n0ATFShkTcYH3r2/GWgbGo6QjFoHzHjwMel4CRk
BuBP9dlL+80RLTRYqxXvyhj0IwDvjY/GH38Uoc56TYeSlhPx0lotAdINWGvJncWK5t+BfjPTmdf2
gZGgGRryYfXAF0UzwY49u7eze5BGujuQ10nMx0D3kgOxy7ulHbXbtI7qC/DrGJ1g0b22rsVaWVnx
3y5q8McpdE5R0Z3q2s5vdd3/8vw0I4g944i0IvFMgQQ/AM//z/tQZfzZWWvsi4JyCNuqjeozeNVx
xO4r5T/rCA3TVdqu6liKc8bBuR3cFL8zYvlLK9Jvu0/G208RYNX2cEtz/4xz5EuS2PPLLEtOBsmU
wrDR+1pVx9JHr85Y143PNsj9dUdc6o5bJLlVeW6dCUoGvSi4YEvSGC9NpP0O/egqSYl+GY0iZ0w/
XEenZHqR5Z276AyHD9OPae9cw3+m0KyIy3Fz9lR+cYAoREWrmnDjeSnys5nebM/Z141X1/wuLwk/
XRkO+sRW06kBROy5HPwoilXGSMBFnbJqJqs8THFdLCVes5Ud9uYaRJ2zaSlpMG7Y/1DS3/kTIUUn
FnuyKKe2ChjHsHDCWxKMK28K1MVivOLWNqlcAXebVTcOaHoUWq5HE/r4T+aXRLTaC5O15zqY7ODo
IHE7Qnb09lFY7FsJHgS8b7hRjVZ+QWvsvXb60sb8xdfNrxA3sFdlQCTnZxTpBXEQRboHxJ2sJ1eC
g+yERXJIYp+7prfOcQHS3Siqr9pQ4igCIY6PZ93oZ2v0ZRjJ1Ng8Pd7gNtOCTdK33loog2yaWajx
eICjtQviejr4dXQwMBOUS0exfhAwMp2oWJlzMmzjIU4YgWqtRKFbr45JRuxPQ1GglGWpgII5Hc+o
gJAgGoDDLMtCqQKF5tUcuciwugGeN9obMjN5G1DHLc3B1/Z2Am62CjrEQvFU3nMpXwe3Tj4fxcs4
ucNHDTEhFhAz0qZSp1wiEJe+rn3QgyHTr8mZcJHnFh4ZCUVGWR0U8Wky6/w8aJA+vaKJzi7QjJ8H
crOPQVaG1zjtf2mJCL655S6kDKabXpic08FAfIlSBJD2of5nIKF+4XpWQ6QWvVsj5i+ZP7YLKGSs
eFPBJfR4aqr2PuwSazQWVhQkv1233XUUmyGnGxnVPh7FSQ+y4yCTjlX3iGadDdGyNbwJRGoYplsC
K5CF4zLlSWIycqKke0pUGaHtwUHBZ+OjFGSCd/Tnh/GnDJwF1C57Qm0Ks5tpJtlRCjJY2qTzDoDH
EWPiJDogAcbDPx8foiGnOyVPlz6H+HjNcs/hW/EeTGK4dRNCTg+Hb4RL6KYrEiseHV5oWG8PWU/g
5VRkZocMRxGQ3I6M4LCavGCHjA+lYby5bNU3j5PDNb9AfWgfAAEKiOL8cho0bPWDXgUbaxT+0aI0
joek+8bndowMV31myslXjVMOe5t1F+sCsdS5010su7OPcqTT9xhG7lnfG2gk4/qesZEmjLwO/0KO
iT0PjllU/78BzhB5+proo3QZKdcFFd5xtUiiFR4vSThgQUe+li80au4+iybspnhvUb+QbJ41oBy4
sOb7alk5zz9TRczaGtvxJGNuT8zD3MfMeTeD8hRwLaJY895rNi6D2jPrPXcuVAsAPqt03rvEc/Hq
hS4ZkMZEd6HpiNiZMurkT5+Trn0G8A4pw0Vv2+L0vP7EvYLWW3JgMiS2oshaONCyz3kq7MVj/iDn
yLKGZlfJp5B0Y4Kxwv7nGS5ldOQsqE55uqPut1/zLLfuHnJ5EznYW9sU+qUNnD9DwBCYGaCxe0hW
Hg/O5AvAUCJfabFPPKtJkMZjPGDVRX8CsPbhm+TakLmtN/m5N2kuoW5X71Vev+Iy7b4TPo9YOe0M
2aMNaQ02YvNdc6xPVdukzwgICCi0KFGHprtHtbFkd2S8lDaJKP/v2TCQoKQ36RzYbiH5KOYcsdwC
/Me79Pg1KMjxMDeVRaduFsjfPUPOK9TW7Gr2F63xuqfO0rr9zxhTjC7J3Nz8YhPh+pgQyVIEhcS+
6WaryQqqnRsiLn40H+zZjBOusT+uL6FJzvelGtkb+dTKJG4IBKHtove3bbtFZIm7opkpVvihSWnv
MmooT2kbFvX20qJY29ehLSmeSXRSIYGULPGqrTWp4KmI2uT8c5hWZkrmMk2fQWm9knUjr48H3R2D
XTY6VK7NPNuDYW70jvlq5+riREYAuH2Sr8j6oHkH+vUx25lfjV06nX4uXc9+dpwO9mXErCGqdoox
+fpxmJPCnK9IOn56/JJrGQj60rTDMYN4y8/sezA2GTqTc5KLnPS7gcT4Xibwjscg3udCO+rCQhYX
RbfHqDX1g2lFgCIJ9IEvnv2R5UTTRsfYDspL3SAI+jn3HrXH2MyMKZbhJ1OSomd1rb5Bs7wQqTxQ
8TrfwOMGGc0BfZp+9TJLoDg2mDbNmwtpOtEmIdtgmXfJt6GF/cVxlLZHueWtqj40Psuq/Ky8wjoy
cfmQYRGcCh9XgJo1aK1tnPq0QCiFJGafAeralMrFfpRvsUdWe5wO6TtF38rEN4CPONF3LtgIfRuQ
6tEQ6/AY1OppRMBX0F9N+kmMcW2x95xJrAMrkSeRS2fz8/7HshlXk8fseOEBi/jv7vlzIha+hrCb
jL9TY+npKWzhptF7MlqZPwI3sot1N5J3hanQ81Ctnn5uVomGyoodAHKDxrvmjiafPcV8lO98vuuB
8OG+RsOYpCI6kQ8hUGgr8SZIlIAPYhCcl1sgkSaPBij2L9k84fdi7Zh3Q3tnlU853Q59MxO0JbVR
GTxV9jhg3QvJyhy8rZg3K4ypoysDnYVDohXmPyT6zFyAeDN9TSjDQUcO10AbbcbT7C6kV21MpBLP
Uwjo76eL/Ln0ickudo8Ll8odqt0MN7TzZKlTZj/lIzHdIgrRN0X6PkF6+6GHqD08D7VdNHBnRVhR
rbB2smRldLcpSV65IaFsNwVagTP9HkK3xBGnKUdGIBD9JLNGTwRGv3fjcVpmXkp2hdZSYmvjsDUr
DHyITL/BJzh/tcGHDjy8gHZvjw4h3Ao9x97hB0ELHXEUp2W97XJtuNUq+dZDks6arnE2JBUQC215
OCCZDZ+EjriBAMppw5HziRnXXaYOaqvHQd/PRz6qs01ReUhHKvMrICbgahZcko1Rq2OqecGTMhuy
FvOTVtjh9/yEEFHjPQzLZzI0yvPjASrBf88GDK+HOEGx15RSPo1eesdcRxSIp0uuC1SIBLvAC28c
sc+Nfve4+vI6+VbgLDaPVz6MvZ8eGT/HsDEBPVPcHx6XPtoLRS+kjD3TNLERssNpq4AgBX31xy6L
DzGGfy24as+BogXDQMrWj3iRPKxPPx/6GEXm/tG7BpbMCDB3qlnBhu9UQ/GS10G9fnxOHYyQDcOI
AFYc2Xk2mYTb/z2zE8mIMrXUoa7eHt374yHOEacmivmnYTvrlLBgxOgY7oTlZM9klNECBP2rKCfc
+3Vj35Op/VdQCr7k6Jm5XKmUW334OdNgSxKhlS3tDocfuanVe6bqM8Mk46ppeMpmHJw9GFO+tDXv
XVSsXBwPIIGm+KWflQNg6tc4J0AxdIxwJRr9rSwilxEyA5cxM5Oriu1dwRSWOWIiaU7n7eHU55yA
hr5BJzD+4jBzGwfuhQlKDIX/v8T0Om56ZIK6udc8d0mIOWcKzz2756VpiJiIPByJZtkgpoTqvjLG
Pt+SIl4z2B3KB191g3cXT4whm5Ves4msIrvB+dHKsztKl8qhyw+RbTnHLg4Jf5phVPOl+rheIcBh
HKzdlEz3AB9REOvnygcQMhr3WlfwBKT7XHhat/Pmi1Kbr1EPI+zWNpSxGUwjOzhpTXacCsLnqq9f
xfwNZL5dw2cxDkr3yRUaFSA1M7+hbi5uZlCB8oIWthtFU24Jx5oWdpEP50ozmjXqXsFtd8LsPKSM
FWtffvsFRG1ZEkba5P1wL2RkboKoGI9xAi3mZ1hQqva7jM2MPMy42j+eTUY9P2vJdo+sDzsnC0vr
Y1AKYwPTMJOsbQNjdok3RH+Z+qFt1CnMK3lsy77OUaYuwsquP8vR/m57vhum89fBqJ1pmnfoTYtb
/GPm9TMWk4qRT5APp6luzPWQ1NZTZlLc+nV1Nbd+4bLT7KsxOgb5qK/wuLnY5oaCIbrXQRWoky0S
TEbPRtKcc6tpt6oT39XUNmdZAxCC5hfRKM4D4SzA/WjYYczHUtVLVxXW9rHAZc40MBDmgFeRbywf
X3DMjtpGU6MGJU18PEaeXcZtjTwHuZgrhscsWk/N8awlOktW5V8cgZHRqZyMTfA8UUBTDYqEpn8p
CmmB52Kn7SdevQconl00N1SLKEvHDzhGETVkD8ij846NbsfkzDIsnI9/4mWCQ8gSdfHY45Tqr/K6
/MWYlzq88Ps4fzHnLQwvbJbzO9XSpD2mgAPHxKacMNxzCRwKxZbicZNR1jSgAuZlVTAM7vpJkU5H
p5u2dxjx27BQ4i+pXSdMxCXk2TmrMSS3WbUTpBbDokzDKpeNVvhpWqZakt1MuLQXo2SN4AS5Uis2
8UQ12mYAIpqoD896zSDy52td94Ro2XpcBRA0TYSrfbmOi4pJKKsVefgRhTzqo6yZPpLg3yO6ypmy
9E5U4bBv59yEoKsEncpMzg0q7dxC81hGITl4oZ++Yq1vF65tu2socxlO3VDsWoPN/uBa1s2OE/tm
N6q4hq0MT2ZlYohjLnh+PNPnlz/P/AbsAqb7TSpRHIKXWnl2on91nY4M18UpL0WYbe206cFgsQbp
mQzlrhECMqNZzJ14XUAeO/z0jyPgZzebQ/P8ofpUcLkaM8BLRPRouG5J/1o9NiZlX+E3Q9aYaOG/
KKVJL4envBmHv4Bi8CZNo/GMjGPYpAMqFSgxP9cIYo+lV0/NOhrd5PqYlpqCNNRyHr/VmGQiBAFo
vqzxF8LtXeBE3TuRjUTv4UCO4nQ8GLU/LoGzoThJoLhFlvlcdtdwFMnpcWkIvfj3X53ee9ETw/Df
NM6EfxusBxeW3jxVfm5t+f/WaT7lUG2hWKDMWDwuVASmFls6Vsqp9TYGWfHRoWDbokx2VkCE8lM1
ghgfbS25Dx21n4GyZ/14WXlgftE4NWc68241FkG3t+1h2KaEqrAfAnLEolsy8Zi89eNb7gO/nTcl
bU1JSTr0XUBwgf9SoLAtx+FcaDRsXQqWINYcvCadf69FkhzjVGtvMbtVaNSF3JgJrLOfl0ytKzwB
r8BmWGS0zWtmampZzGXWEBM7ZcxXlJqvrSgeDThtY74egVPj/PQNHPiWeB6iYV+ZozpoeXpuM1SR
LNdJqS65bJTrfVQ9BVFTDOMtjjuNMyNttk42FreCfO6tVvHu/Dfm5pN+3OGojvOlTq+FBQe0XTrC
xSHMZzoK+LbrkLdsgfeY/WaEhdzIWsKT5+PEi9p6VXq1h/qyjgGh9vWvUKmYhnCsfp49fu3nd9Ws
Kq5skrDmRICuZX0Qpoax9+a4gIcaG5XoakiwL81Az+5diY49L6mgF7wTjPqm2riypAs3RWcY10K2
7spxNdSdjw2uWaWkY3MvzitiR9GcDCst7LSnwQQLIsOeuBdBGBYRZWPwX1GQmX874QP4etxBFE7K
BeIU5wLJDvvgWL9weHeLzBkppCY3N/BIYcpO7VcsAcN/015gvnznSshKfJhImxtjOhpO8i8d4hu2
dv+KOKE4SEC2izD3oU86sVeRx/z8qBscacKKLRfeIOJtJlhHFzYGOC1zdrGRGRsf9Q8GBDxodgwe
JdQSf03gTnuvOoqaUevdVdAxBKnVbwO/4SrufM4oiCoVPyikw77dGI7/3qrRXEoHZFJs8oHaOf8R
Fw4HNcprGRjETxkj6+SB/QraFr2qoIxUTxWrq5XWOtM2K3djkqNACWz22Xn5bE9Q69O4qJkp18/+
7PXxfQnnrkDUbhkEHllyQmhvEIvtxL+j1IKLgF8clwUEmATCHlssRvrBWpvRlT45NDgI7pr0zQM/
T1TAzS0bWglu/tEmbPisjRBhLhKLcQUVz4MX0OJVqwvWwYRjGxjPPAvXI1b+iujpZSrxByJl/GNm
ubdBL7qqWrD0ZtUkZKU1E6KpifE6TFMfQXQY+tambFDIF/bZStCpwzT7Z2QkntL5ijdPPOQ34ybS
6D6z+UoaRgaxRA9fWvyQO8sl2t5xjXXQxSdsqvJoINLasKpnCDz1V6eLP7lJrpqqUEcrqqFYoJ1Z
q1h8eVP1ZUcMoiCWbNHJ/w366TIVsY4/asXQVzuix8SPn4RbW/CONLq7Hy0wK4nTdmds+lJg4OgH
ulQNDkxYvNPj5jgISrXuwBqSQtbHu3xkDhJjJcvNVF8wT97afjVsyG0G6GLp38AJ3nok3tnoOYdB
mN9smfIb03+BSZYHrWV9ZBEJtTMnfz+BKyYHIL1agz6tgQf9Zl8YX7xRXJtxI3saN0I3p5Vr5hAL
uv7EUFodOlADSNEVxFyL0MoYUkA7XOqSGkOM8rsPmP20VvtPFa5FDYDbbbCZ5On4UtZ9qu7DZK/T
0adjJqt52QLjWU6C8yDuxa+BiCYyn521nrBO0pCAhyH6sdL8shpuKqHu7xA1Eusmy3oltfduMMDy
yXgd2RWtoKFDfdLH3cxv4QCXL6OD7FIvV1EVkJzbDuRGp/pyLCFBZsxQcTF9qgJx2kDm1r0ciJVH
gcJGDrBypntvoEy1Zd2SF+fnk01D7P0N8wnvmYFZX8qtkqF9BDGnvUQYZJoM36KhQ6kE0T3m6Vp3
i63vMi0LMoPgJ5W++CgatnuXkfq+aeUzAgasvHRiKll1WOE2g0CjyXlVLQlZb6BVxgLCaQusL9U3
DMratUkMV92kt5YoNK6QcRcjbsIh6taQpr3g2vka/2VngkjU+cqnPc7IoNSsNXe0bl3r7nNI40+P
HIP0H7SvgDkqB3UykPY7ERCSS4I0amktmtYT28olwl4mI+tK0yz3yuHcUWBx8YlzLbpqW1gO/S7Q
sqgzCXF2S7Ju0u2Y618MAv8ou9wyY8yYGzYvoc4Sd6itX7qRQmxtk9UURGpp1nq4Kqfax3MU3ccC
vE+ZElJfaT4e3lruy3D4ZbqVt6mb7F+uMM23ajj0eZkuH3lpQ+ISh2um/4wYO3DrdvBPyB73Wn4m
o6LeYBGRr4uKUHUxws1ymT7zlQfz3XEtkJOBSctACxt6xNljygGbRdCsFVG6aQMOwrB+1zvdXpVR
vba0Plp0QWQSxpVBlIrccxZwp1M2W0XBt2fV6HzecW5VZ7f/A1zFPLIa50cVBsj8mhGDWQDEtA9M
P4KL6Y7oipr0EtY40Xq0irDdDkVegJBDaZxk9GpWYy5yx5wuZcQuo/Nx8fUIex7C2HWkqrO0JfIz
n+VH4wTW1kA1YCAb3MlSv6APNMC58BVzLJP5t1NmS/Qd5kKDK8O68qhZlnMDhYb372ibL9wLgpUQ
AppbAEupivXlxK6Ku+fO6F2EQ0Hwy4AYtaNUNTe9iexC2d33qJGk6EawMzyTYyAhSQ23z7rCwsI8
O9kiH9x4GJmVQaxIoD5LluuMXoZVFxn1ZXRPcf5bJ4xgD/M4hzUOAD8eTX1ZE6LEpsgmaLQHiFqa
J/yfHX9J+SctjRsc22qPzw+ibefHuyptayocbH9dMFSHIIRuENw7s/dWiOFJoY8+yq4ZLtJOtpNr
lLesKt41wr0Lu4pe28T6Luvgb0g7sxo88tbBHx/4Jq2gAObXMtLB+Ix+u/O04VMXmbdyqAcWbXvw
y6hYI1Br97lKN4TAcHOsRrHTZQe6euq2pgA3LZIMwZQc98A74rM7P9ixfJ30+Bd+yv4zYxTa6SE+
c6nfUz07oRPL4SVn/rGcw8uFJFjdQ4m8MKXl3Gc9jTV3JkKmNP6x+RG54ZcXxfmZm5Mgu7N9z7Bj
n2MK6ZXwX9yg2juYLYHS6eqpfq3aCbhDjaEO6GzRBE9mTDMdz74kg9u7ytEUhJMn1gNTn0QR41dJ
0rXbwlWn1vHPmdE1x9JQvFkyJ/U4iW4hcv2dMZl8j2hK+sgLbtJsy+3ksW9Om0K7NYyc1hY18SJA
IuSpLABpP2mbNseeLNvx4ra8SwwKK3DHBdqSOVC+C8UqzHy1DWsxnSZN8a6jZMTc3F8GNsWXNK3F
ynUc+K6Wz2qLLXw+Y2YzuAlrUqpKW+q4rSjyZabKJUSX30BK9JtbuOepvbWwH7aDSe+jc6Ku2qZ+
LUWK3jUKnhyzKM6xjBGluiTvgrEuz/o+67L60LTNRvW6tvEDmPh4tk+ORbhI7/b1suvoRKjwlqkb
c9nYLkcRq5/5jnDRVHGgdsaKECPmdIiXtMYOvRkW7YXB3GHTVCY3KwsZgY4GGatragOZwnwunFJc
vIRK3TC8aN27RrJmaxOv4L25V4fx4WLS4mCTAmyGs23QU5s3rB4UQx5NfLsOVgb83TVm73KVc/NC
zUnSQeCm445N+WuTwURyEz/ZFKr/6LqsOTnx1O86vFJTFuaHFDZNrLvpQqE+C4kD3xbKOlsD6UbR
4Dor5fobw5rn1YkM1hBiNxP/PBSdOqyMCR5RoHlilYadeUitu6vaelMy5190FkWtMNM/vo0XXRtT
eyZS+yuMriWjufo3Dcc+NDvxGpWeSwykgMKQ38uG/GFIEe126gg+ZNrlbdHPHDwDQCZbZhY3+O97
oXsLMQOKbNVnxyKE2sZap1/nc0oaZcsS8KB9KEhDAbhEonvH8IYUJZ83igoTVdu7xY5lRTyAXMu4
+efS6gUSoHuyzhQUc9BRfYHwqbfztZnkqGsT/VBVXryiWWKCK72tr+dkriZyM3QZ65nWcPeuyVbU
sspjVD1rdLMHPMz7akQ27o27klg1wUV4ZOhunmDWZZvUiRp8vfmK3ql/YR/yF/JzhLQqMO7erM5G
k7SaTPyRxkjENy3Jl0tQ9i5maBYpR9+p/h0qSnWC1CpWsVvEwILcErEXItks7e2ViK/cwNNdWLff
KsiuaI8gM1kUrJh+SVpSn63pAEUKkMywxA6XojWbrWTgtaB9DY+arWBp5l0BDopOuXKGdt1phmBj
1DDA84dDA8czrYyM3Nfiie4dRkOYeQf2WTtHZunZH+Y4y5qWaQBCHBSpx2cZXad2rDaugIgZgKz2
C+dYRebI1aGRKG74+YbV9q9oaH938/0NjLm+HbVvldxkXLtni9AuTLxpewoDl0YXcQNnhirGtyor
kiV6xmKLDIZvONl2m+D/CDuT3biZbUu/SqHmBNgGyUFNsu/VS7YmhGTZbIN9sHv6+5E6Vf7PAepe
GCAymZlyNiQjYu+1vlXmFBeRY63rRgyrQZcsjjHfbOs6OrocnrixMb+G/OTbMiW/jhb3uHEzYPQg
j1jbtXKr+84Fk2JMHF5H6mCcmigWAFHZjvPSFrK9o5qvCgdKmKsTOEL2VcPAhwSkLk/LxoB3PE1l
RZQZBu+wRbUUzAFjroHsxtYsn1zxodjJTj05achZLbs3mj0ZXGXGT8/xylOslZxTy00r08tTMl+y
/t5dbhFiVBDuMz/9H/cJoWEvK+9y6wX97++7lDfSUxt7pE2YnvacIvysUgaNaL4nq/wH52JyWx5L
MpY3ml6QmF6V4UuqKBaIhiC75dGSQ402cDdsM2vsHrMAKJ9tqh0ZhVurxAvLURNwChIZMIXFTrUd
dHYvuhlIXa6wKfaFlU5Hr0jb0xQAb3A8chifMQjob0M007uLwn5Vgnll2DyTtiJuBfiZVRfBD3bi
luzwzL12BGNtYaGtojjO7ixJw0Tv4npbeIVzkpLFcdluYCjER+j45TaQU0LAa4g3iuLqj1qcUatD
zsmHfu/AcuIsJVJZV8WdT9LCfZLp4cGIovdStb/qrLk68HOueVyqWaTxWjFdALyhq0ei1zcOygnY
+KBgCHia5rjBZaNGHfd78BuJzrilUUnlzpHxHmgkicYBEcEsz4f4RBniVhH+cevLJKBN4WBBsGNf
X7W+9mZq4tMPsNmH5gt9M+OZsoomilcVjqw4E717yqeSxT4IawpixZ4lsP6AgT094RuIZr5XtiKB
qD1iq0X429M2sgeZHHKT8vWEQpnTUt7e2tLsT6XUbhE1lj2xnfbVUJm/a2D1rgcNOGkV5iay1/E6
UoU4GtbkjCsXJzG+bR5oAtDxVu+vl3t/N+5M41mepg30u1BfwjKb9/19ynJr2Rd0eK2yURnbv48u
D+ggmkaosumhpc55+o8/sNw1aoPrtW3sv//c/Mb+8dIWvtN2yFCV/33t3ze/7Ms1Cw+PMdW75S8w
dRoO5lg9qFAHm13PgIuojLkZ2qU4LfdLmbY2F2AeCix22pGimBGMCLHnfcsTlwcGPY62ZeuDeEjW
RWRTvqUrQC3HxflPNB4lP9xVf4y0l+dFaokHIqLUNp3zAZ8iQL+ndgxr3p/YcLnxLro512BLp6uA
Ic83pW1DuRxSOK9+W2X7RBu3nQPCkWkdLdT/uwFjn19l7wcHx26u4I3sTQ8CjRyqckQUUIX1dmgd
0O5IowNKnI53LALsBbUybmZLIAjCehRk1edYNgimkTAwfEQvmqN+l56BJT+pf2VW7GyCJcp19E1k
H01115vC2ulDZ1zTKPf2NaGNFyKk0mNVuDqgE4GU3lTlMW1jKHII3A62xvGdGJa3Uz1keIgD4tjO
nAh8/idvQPq5ZJuK3LBwz6k1UbvyNNban1Z63V09b6auw9VVsCxf9gk6/3cxh/IdDW5g5GnxxpW9
3kRIAjil2ASsNm/L3WjQHoU3GJuEEjzQAaD84KOam/3/bvXRr77t8yPxjNcuq6JbnDUZ1ZxGj26i
Vj+yjBlABCBtjTYOUFVf7MfYD57nElhiUs8Z6CZpZejuoh5phdcr957T9gbpA2FPaWDtGrAhNV7w
FKfFiTWBT5GXDbjiZEPmT7/7u69p7D991JmnxGx9FDLJu2fL/Fz5d5qT+o+p0/uPWlQedccFCYzN
Dt9FPN4tm0kjpoEOrLEXBeEghgwcJMAEJy2bam7XOcqmvNs+xUHZ/LRNpI9OiL5Layv5zPz3tOxH
2zztqP3BXPGy9icxSFuhp8FLFnfijNkQvvaITXYs/F+au/Fi+F89DKJdkbQ7NcbyhTN4H7pI56qx
qfcSZ0oEO/Ar9pt85Y1+8JKaGVU7qmcrOPJY4gJX7rQgpZVaPpduAYvFtUvSx8oPw/KTJw8d/UQO
zMFKmCxmfedvo8AtV7k9JvkOdHOLZ1iDxkg4/c8M08puDLT2vGw08mAaVsYvYKGytZtMxOBEVnsQ
vbIOud+Ke/CQIFGnHShElv9jHv5qrQi2aFH8UPWY7zSkOycVZN5DXJMr1g9m+MtFiTzQ1H1F8xPu
B6GR2dAXxRPiuuj7b3hyetGTOHsZqPbTC+nTQ9W55nPrlj+W/8TyvS/drrxzEulIXHp3OpeNR2Lp
cjO1zGgnfXnMSjCujQuG24ghEdlZlz80WlY8xE0LMb4u7mw7m3aucJrHKlLN45xAqOOFvFt2USos
z7rqv5Z7mmom+iYEAnaC+CmNzvZJUFN8TrF+QmhyMwzFU8f4nbVMRCCJMprB2bVc5700f5JdGaNc
Il7QK/THIAK/GtTDx6TRsc/T0LkXvqURDlSwdIvt4kMqBS+KxXytK7HBOozi1Mx1qoNG+uH3ciWq
TP4s8ZjPXf9pr5GN/SM2BrI4k5908rqXzANS2pt+/Gg2ojoQhNAfYm2mqxlE15UeWqwgcOJfRaOf
49H9AgelXWiM7luD9NIsMpxD7LRn5bjqiWU9aGGWfLuq8x4pyVRPQC7UqfAIulnulpVZPZFauXOg
tTlFZt1kmgVPdhAIQOGIfKjd+09BoLMSHpiUCcP4tCenWsN6yw+JR7Jc11g3sMpfLb6TDflg1ibg
q72RQUR7rcXgAZbhZf6VLWWv2tStfqih+8rikKpk2L1giaGNLJ3+mOEtGgvgoBoixntImiRf+PQx
p+6pr6bivprXJ0MCoUjNd5d9blEU99Gcl8kZeEItUtwvu4R0wwM/O8P8/Iy/LxiS9iIGSfbF/DeW
/WjxOaDDmS7X0h1bLY+EZUQcDC2W5fU0ScHmFl267dpePy0bXTo6VFo2f+8ut0pEkczl/38P+2WA
udAcdsuT6+XJy59ZXrHsXDa2dD+mrs3PEoUpQSrRJfZTM+AnGECxJ4Gz1erGuF82ROU0x4ZZ+kqI
VGu2guSKrs3uJ4O2LfUp+xTCYT7ZLqNtjkztweUU683BuosMj05NGhg/61q4a0fXTE7PMF/bKcDv
ESrROtSEerF8Qsycoc3WlVO5LHIlGrPQ1NMTDf654Zxdlw2Mtn/dWu4azdCdC+RdmGPjM7r5f23q
jp9l5pHE5yET0dktjeoIHuG9LZJ8pQ+yeJYWNnEaxssdNxjZY+PGULGjLv2PapiGw9QU1iM+LAta
EQyRzjMfl42nar4AZsfbSfh4bl173FkJ19426FFLe01971pjds1GHM5jUbYfU5lhTAvVi6q06ji0
bkTeOvuNkzM1+Uc6FTmxBIz5aa/sFxdsL0oi/zWx84PwJc2ZOtXvgrAI0GVaCJVqw3wLm/FCIUT8
8lP+a09a2pOHwnuvQ3k8YNTwH33QMKvlKfMfUnHv/6hJVwVb2EJ6HKkEj2lXXzUvdWffRPNjBEjE
bCT87YbjnUbu5o/QRSwUOVZyjYWmnV3dNradNXWvQI/flqfW/Om298N3n8bzBl3QcFMuwy3Dx7ir
dIYlmNUA3LFv3vI2QLLAybqVHuaeJHZT3N1udS+QV90PnhmdC+omo0/ZDlsvD0iTckSLBGJ5xvLc
UPUHuypd5pDvQKysC+57QXBvWeNYm2+qxC2340ALiNrBWW99cBe5pa/jEGl2kWShou7EzqgQXb5Z
bvL9txcyG+fdDl6pTe6l8Hy1YUOKQblJxq6+NX72VbPI/IxopbCYN78cWR69zM7w8ODQL6PYxsGX
k1ygU1/P+w8VNVO06jrcw53IXrtWnqk1apfCzf+1mea7yz6WbXsA3ekpTBIfk4By//m875eZzkuI
E+vQjxIQJh3NtUq7EGlOiyh32YQiDi9cvsPLRGDsobAcugu0+op0+hFOcbIfWiu+aDqVy4flgb73
jI0tOw2DG8/LnfIl50q/x69DMasW6Q6Nojveclz3Y+gVXPyDMtqX28LsLLJ3X0D0BvdpY2j3ZVxp
97Ia9omjDde/+2UxMzD4ksC4t/t6TE64MZoHU4/kg/eERoUsOUenZWbW1nWq0D9abmF8oqthQVK3
70Qh0V/3egCBvlk9eD38w+UZblZynsXeixx7e59Ew30+2s6mx1n7Ag8YkXTTfiadhsqiL3pIcIV1
pujozpXB9nPcoYXw38wM7jECL2oNhrfXLUVsWRXXBwNA8KpHqvnKCEXHSBqzGapSGx9X+YNdY5ut
NLHzy9h4xlsjdwFx3dti9hIOdpmeNH5ZLGs8asW4Rs3mnbX9U07I9I+8G519nyE4RK+T/8C9htsr
8tWtFbV5Z5RAM4tqiB8iFi87Snp0D0piUUDDlqTzGMypm5RYQlqDe5YmER1G6MkD2tMnhcZnHSVD
/SoF4iIMiAQihe14kaNzs8xc++O1Dt3tpPoKI0n+StU2l7QmpkoUcbqNVdLfQ7YNd6xxUAhrUqMg
LNtrPNgMdxoNKzrUJP84jJ0ceafUw6bR8LvdiLVNKW947bMGDHIlgzD9iKbxGkeWH4L53iH3icPV
iESgJ8UDXVojcV5SKon0mrSZ3r+bklI+a3GRnYMAkCrSRf3dTI1r03TGs9GTrjsD1r/3q2Q4Y3wk
kSzQ+ysiAnDrwrqHiNE+Iw/0VgFY7JMu+vbZndpyh7ej3QInJFi+I12LgcrfakyUyRW1pzePit0q
LuPu5hCI+lbGa83P9DezKZ1rEXYNCoY55MGl85b7zj4wQ/cdq/FENVVv7n2TTmNWAREgwZKkaUk9
BUXPOifI/lPXyrMkIuI17Vp7P7UtM1dbqlfmD5flCUOCwkYhbL5zsia+0tiKeHt6/pnS2EIjJy8U
OnsGTrfeGVPWHrM4KQ7oDpj9mOpnUFCsNsK0OJMSHpMu8tBKY3xIE1fcKt3f/N2F+4fjQBR3yxOW
/UnoADDWY9aFvGbZuCRfk7Ma4XEe6NdE/KzIrMgouCDpu+vHLHpQ8wb2hnOXG+9/9ySFCB9ygPYu
Upvbsl+4cQQOTSZzVIzahVPZvcE9xxjkiu6CAL17q5u5OtTazzSi3fus4RSZd7e4sI+WR0zW8qLE
lz2ygDI/Li+iafoq1dTc9zVQWKuxV7EovA0aHLCViFzK1TCvVgDF4AslXWvO88MKMa9qkCv+dlwm
ozVG1h3D6vA+qvtqEM4HsnsO4ZRyLcaZ8VE64Z9lPwmCRM9OevQQpzK+VMicNs38ApJr16ihrR9Y
v+J9kBj1QfO76pWD6OR4tfOhuQJfXWNZpzRiUsNS0HkBkSRxYsXhtY18+6WbqZpmV1RXR3B5p7Lw
x6il8f1g2dXrbiS6dMQY5yrb3NF0j/ftfBcd17Mw4ubKtC7ewRLJN3gvh63ftIewgH4idIV/fDxo
GjBf1vLvvUv8VWm0CFsLoqcR4/7KYHzM/nM3kdsByk4kk0/ZW+9RoWhxtZSMTSyk82V30xrjpx20
zaq2Jn0Tlsk2cXQLHXBznebsQyq+IYuzswpZ+GMnoaZHaA5uCXet7PY6Nq15MOmHre3AnjY6LuKA
Y/QwuU537IDl+nblY6LSzoMzRaflXmdVIYmkSQ+8ukluocFGZyBYW/6YkHQhk1M35d7jjOExU+YU
Zqw2mU3SQlca4GVk/pORlvU0mvJb4D+X+QzqH5Li4snhhxw7JAko9NvApqOUDk9hCytdjZ9MhR1z
pMNkBjdsn4RXB4m5yax+6zsWZBxN7pyievdEMu1A1QPJ0NxLzSXyzUjDhzDSkl00UiWf2Rbvjugw
j2AaM0iqPeWpPHUiFBvXTLQXyBXnGBTyh6mwxIoedqUThMSthxnNIPnoxugSGzvaW1mc77MGwHk+
PA6Zu7bb6EUkw9XW5BnZwSUem2ct0tZZFnxOQv+DqxMfvz6dg0n/xJhxdZu0vPrIvzLBV+8ZaXOY
u9kOQp5zbeqwWeLiqOmwaMbAJiqwRJrXIdCQOj95WyDX8kjc3aieygQfF/yGPFQFbc4+obWkO6W7
ajyrWKPD3IyIT7GTEjVbaCgoC+0GRMTfjrg7aPzlkBtkuGlZIdQqRRZC5D0aXbJrGmy0a0nol+eQ
2KqTuQBiidRlT/OjtTWk1L6ZCcIeIgYD4jvTBEgGOePbakQqdQJNu8ESKGi/gpKEtbuJjCJeN6ol
zhrMwCYd+9+1349XFsu/ZABnqHU6snucVcnwtya2Ud/GTv+cTGX+kk7Jc/4Y0Ac4QaonkFEHvjC0
RY4exev2lPfe6OKZ19ClaECi8pp0tWyP5mEi2JtqZwbgG+ONmwBvn1LruUDzSNYjTrAgIlbT9HTa
fBahJxUIjlX0oQoRnIyRSQ88fGPrVL/6XGmr0Ir7dTHmqFvkSxsAm80EZ0Vrutvaxl4n8hINpTnH
hPcXFk0eyYwk8QwWuPEMGAX1U6AMj1FuIaIKnYQGLWtzYmWKk9knjxbEe0sPxuOQh+2mDOkjgeXa
MNaoLqKfoOsXPeq7C4pXGBmI/1DDnAa/ffbMLIJobU57CuBPKbCufWgpRqy0M9euL/4w2cpXueh+
y/kjo1TfWER6b5g5RAOtQhERNF8lJH1oBz2CTczYyXyTThvRXTu6neDMq8rbZtkToUC00fT82dOr
6BBV2M5MO9uWboneopQ7r0rerCr9pK6D1LhLKI+R0hne6P+xWiWcoTo3yMByIzW3tk4Cazb1l67f
ZKOztS2TsoxOFU1kIAtiX74y1rWrBvQr4Mz+qJfBUWfEiiJt37bxb33qUYx0/YveT9qKKuO4BYes
73zXrE9dMJwlq/818aZres7xzisJn8vT9kbnZjNo0ZNvEK3dVdbV10K6zK3+k4GdK5h5P469B+UL
OUYpUArKklYjAUerZApuNmVzu1sTiXxCv4DPIdBx9hEyFdufLUuVdSbblzhO1uGQDigPsmjdUGTj
Qn+eFCB7Aiwhu4/hLy0tH+YPOWbxhwiu8UieQjGS6tXXTLbJQy/U+G6Y9rjHh3gpIWRz0U5IGMuJ
+pnMDDCwQ1ALa5Okkajd6tXUC8r8Mcq/JidYU5H1F2iCAzwJyPJRXK1Oute/1f30FaiJOW0pNwpL
nuj9P55B1FJhQM0IzUCtGpuTlHQUEjCNDy6sKAFNwL5aOOT7rjLO5hxDlLUwB2IM/lfXvvUOwcIH
q+B9jJH/3Bb9RWAIR3uYP7W3zAYkWNBlN72snisXvyqLYlAqoMJ1XINZ9M3ThSMgqIOF2haD1DaD
uRU28sNzERMTewZvKs+wjUTyo0RA9Rxb7c3xzLegGB8aF6J8pugBVRpRo7nLV4y2FEU/J5WdHkqj
oP3fRa92z5WF2j5Bj7H7KPTqa9D8Sx/pCKCyN+Gbh66F9J9XODrQUkcB3gRCkAG+aAFm4GBVWj8t
oIIAB4GHybFBBmEjdLEEmU2V+K1NVbTWYtpHOIXXaR8Qbp0NGwxnPzVEEmabHqN0BLmlLuTeXmAP
x6uy9zYYV44UDS/ZRHoa7eKW/q7dqvuRqiCJjfWa6somFinE3VDDxAaVP8K4nYWXwS2uUTo8CLvt
HjnnICv6+rGI5Beky2TPARSiLlnLeHwi0XwW1+oxi3PBrohwDFtYJ3eauG4HPp71YNhNOZy3Ms4I
nOo5HoESNH6AZbHRUbDVX6gwqIf66C7HptzHvbr10nl1FetsFMGcpD0iuFn20AYfTLfPntgjhuSH
eYSgtY7q8RSYkwGrAtfv0F0pqdNHjIeMkty4NvPkWSkbuVHBWsXWqs/ebPCdiug5qmFNJ9Bf/PQ4
6Cy3gO2E6X01t4XK/rcrtWutVSRJPYakejoYIZy4P8jY3GtOeF/XH5PZXEGO/XZKead3RGqi4s06
P9o1KVGw4W9E8D5ujYrz2w5eNUpkiJmPvDWiApr6BkrvXBtce4FDhHuk+XGx0UcAOpqFHLkZWWvz
O6ARAUHMKiVygd6h5PBDhM5WkMnVZKFfz3qy0idJ2Ca6DIPyDxIkZ8gxilPpiPWBiNpGbac6ZbxR
OjlMjIKrGtuWThAmnv7fYCtAswgS6TI/sUEVVAzP9c8uZWpPwOGf0s7I3JwG0k/1eu3r+6KqEF5Q
V9qWkgoINbWjmgOPmZMdGpduUsZV3va0z2bqULP5+SWdk+xwMayypIP6zSoQ4hsT+U6OaxvS0p3Q
CSfyc+W/BbZ8jZq6+UNQx8pRhXr/NpYqd7ynVRPhKc7W41CTBMcIzHeh7Xhv8jh5iG00CdXMmh1k
tpTlRmDxxfHKMrODZhR6Hv2j2a2S9yzKYxtFmmZ77ks438pNTT8tXhapWe+xYe6FsK0/U94eTARQ
H8yxVlFT0GzUA/S1o3bWkkH87E30QlRgR37N7Lc5+5asCitnLjn2tN77zGOrhudHydyjHQGp+DqW
pn5sGrgV5EvcL5s+7Nam8fhtpQ5LR921IhhP5TiRSza4zcFAsfIaegCbOm/6KLoOIuWL34QZoRqO
+zn8ScJE/go0EpwzsHzvpR38GA3PIoBMYCWbaVpdKB+/zZ9mXKI0TM1qT9RgwaeCl7a4Cb7tw7Ab
8ouv5a/J1I/vieNcm84GEFV3Y31xjLzb2wPFYltMwxW8JOn2deFx2GjyXoO5f5Uz61PqxFXp2vjD
4xq9ynAkgCHtgTfnIP72onaBqTdUjw1Dia/SZpHnd69e5TKZSfy7v5u6e5gs0DEic+fcK7hx3fgz
ots09/Yx0pWDzk85pj19rRGLhIeUU9Pys9JMeocLDaJswfqMlKxJ0dzFqhl/5kw+vYzU4rAF3trR
mdyUagofWtrYmGgUeRQy+fDnxSzpLdYbticGDwBl2ELjO1nW6YWFlLlrSv/XYqy15deAd1FrWO8B
Hh0vtITF86Am4gMqSz8UfeM8I0gigCrvHEZFhPWJSz6gF7v1g2OivHJ0uRk98q/W4OXEveWApLFz
1eyY18HVaQr3WrfDs8hN+VI7048+zMf7oZpwiTTqGFtj84oTAkqmR2G2j6eTHtTl2XJ6bZXhWZlT
LVgUAEHIdP/q5NQGWg/8apvR+UCVdlRJ/pjyYS7Lk2r0pCt8UZtiZs7Y0jNPpd7tdLe81TNNiOmE
jjBeNPtxJL8h5zitHNe9b6JEf1B2DuGis5Adpki63gg5467t040ANDChjNkN0B8Oep2OuEXwDFoF
JPFUR7Bn+D650xh7v21zoIeIFo9w88zvo4sHZ0/ZAapeX/dXsMWvjV7op9xp6ofIw8u9cGaD3nzH
YqvuSQKtocOCnRBXUJz6Bfwm3adE8d86rDLj0X6E0+xgYKj1dR+00efUGHuXxqYTPC5csSaKrSeM
fUzmOfEpLNEJmDM9yLMPky7G8cs7ZDGTc1GJ5kPvTzFR36l5y6Q6TV+h/jgm9ivJpv0n7fxXrbN/
4M2rH8EtiDXUgox263x2kb80QDry9ENblf2DSfkqaTpCJQuJ1Go5BtLQRl6pIbnJs6G9C2j+L2Y0
P/idW2X2/O2n7H5Tv0AHwNq9miljquLqFubRMWuFdg3FrE6UyoPcWpIM4yWPy4Y2cHRUhvs7y8eT
3mv909gIE7By2VIWi4tbgWSO2Ul76oiw+DlFvkBrmVUYUUnQ+jbeytTXrnbofCCWC1ZAQ4yNaP+Y
xeghoXBKRBR6ulW9dnEr17koN8hxR8mKX+XQi9h8/v4iwl7aOJ1yhyg1ZhP0PEnqkdN6bPGNmjMo
AyX+Tzdrh3vbpiD/Dc+qkVfDK5Q0R0YX4GLS851iQw1PJTwjGhvj02TQHLVYHZ8TD76H21lvfsNK
t538rd4PI0AdyBdBRevDFB+yJEpeJxL+saonym3FBEG0g6UWJOXD2PYRv7r6kQsxPCKHiFZMXcZX
K8LiVM5wTpGPOwwF8hlIkHXCuneDPuU9D2XcQ+D10qNABbUN4tCnsKrDO5qpGAv5tiuwxCgFy7WN
MfUo0WmHaCyMy/foMGJIDIrcXjUp6UXVnJHFfx3DpjZz+0JyMjcH4fZU0atqs5ysECypcr0bFSGb
pu+SwjuEhzxUBAdoBwAv/n1JzNUar43c5dmvKa08FpmJGPah4hiYgGTCiRYfZaMCouRr80bIhzz3
EDe3Vd+LV005j10BqzXiCFNt3D56XDZxy978zp/NdegAlq8Scp7Ce88QrBsxoVuc90/9LG3z0Jlr
ke2dVNEYh5FZ6VphMr9VVfD2jQ4OpUwf8dgmKFJhWI5Zam/44PrarWR0badYHEwjh7TVTyUQ1R5S
kl60O2kddJxIxbrzxnRbwNT9Nu2SqbG1hip60JpRgInwKLkrAnQLCTlCh+hIOYxeGlwzU7fdH5OB
cq+JPnvqkWvP67BYZeORpnr42ukDku9sTYaW9gZyzcaNismaqhLUWCgsz6XBZDCSHQrrKGXQZ3gJ
KbzAArapry8nv6D3ta8nANCoK5D4/8BJ8ZJ4xp6UjunkDGLYlfQ1DoAM6eCPSj3DXSR+MCE3KFzA
8CS/zjcRINXk6m05aZq1bZPYocIBf7fXSH2lBc5rZzKYQH/ADrAMsl5oP1tHj+PosBC9/27A2Th7
PREfUYKyPbesaM2yJSbOEeE+SopA/g+JD7b4D46+7nhUFV1PtwUSCdf6j5iFaEhQ9GaO2oh6Z5bT
V2ca/PqdQBMDSWUni0R7c1oaRNJHFB7VInlTyVEzq+g1Q4pFVNrZtqgIMOUmaa2ZixXMx9pNcFl0
9kpV5rfivptl91bRMmiF+azc0zxcoQ1aGSSUNKaD4BqVbfsWTjdDc8vXVBfmXWDh/RlN8RpGmP9C
i7hH6260iuhJmdnPaGg+J4nmvxQuAUZUG19S1wmvqtr/Iw3h/jtW4H/lSt4Xcd42/+d/W3Pqxj/T
BnSBnMK0DdNybEP3bYIO/pnKMYRm4qY+OTSEpZJdOF8QW3Psjq3g4rOgF4WPVfJ7qhfZLMihIfFg
3Gz50XBZotXqS+tFEadDRWjOY3GS3r4jIcBAlm5Sr+sUsn+ww4rC8Aw1i/yaLHQ3O5cDzWFHZeEh
0O1+r9tfHMPGVScv4DCNmY3hrh2utKi1zX//qU3jPw8Ow0Uu4JoWOcf8M5av5R9hJD5XpXQ0XW3t
BH55GjXKcSM+nAVtoGMJPiOG+GL6gF9jGDX8OtWETcWgiBuZDdippD74OlU66RfuHeIm0odIsHqB
wwRzog/qDy+t+UDPqrL4ReeN5VC7rE2hHUk3jZ9GmM2XZhx//n2GXgTDqiMF5dSX/p6pWXdJO9+8
uC4X0Dnv9n0IyAYRZvk4oj25+XawnWSq37Scb7XNyEstnd8L+ytITftQB+W0BeJY/TRc+VobIxZl
y8rvzMavmImy3wuIbZ1AWZ8qrTlZySxPJz6VTCC8mtWNoWTndUa3EwRC0uLD1ucGVCZLEzb/vEnt
QcMnqghob7u5X0oIb3wui454Bi77O9Ra5alPZ1kxndF11cjwwyfLs0BH8uUN0xf05/rF8UvIP46K
zyLR85uBCWyjQ9H5mZrhERxj8CV79eYMUf8axhBB0sntsetluyBzzPuStqjCqnLC2BXfQp1YUX+o
bsqLiQQYt9IOi9+ADd4VwMrWFv4BcDE6+JlvF3nVvQqZpBM+xLJrFPI33iDHdgrsSvp0cF38CdaM
FuoK2vjzlK+w3f6sD29o8Vq9kx8Bg/jWCwHR+wJCBJwzPkQgP5RH+pitnvJYZgDJ9PRs40r73iz7
hE9CvIth94be4PHbxmDVCQo1g/85m7amyOJX2SPEDm0RXzs/kMQ9aiOXZWvET5Qxq1Rh+zVYzy05
sDn66a+eIG0Sjr1XNehiUzYmAbl+E1FoSIw9YRXqYYL3sqYyRE8nx6CsgJJ33UitpRtA5PiT87Yk
u8Hg/0z9hHiKTMkHzQ7hKU0eAZZGXJxjssdTpWl0kjLnMNh69zyZ7muSCvU5uFRWKk2KhzGu9NOg
NDSbOYcCixtS1ZmXXdzUMS5xQH9hitpbOkHFGgrLODhDF2N/Yx4DTcR5tAqrXYupsGF8VxrVr5CY
D+VSW20yBaCXKiU4kw2lm+4OT5l5KJvfPUzlMzbt6FzOGw2qCt/MfFO3LW4uj5MzEJ0tv//z319T
7Hk8+bcrqSkc28OK5HieJXx/vuT845JiDFVhC2Qp2xanzmVBPvlDpi58+iv+KhVF+S9ZOqRpmxQG
2WP4sb9ZTv+QYLzHaTxPszMPFZS5n5i6X7ykJn7CYIilQdLcdc0YHDWOxHzm+EQNyd50lunehZpx
CIlmPtCXDtaQmPsNQwfOaeto8nvsbUHZZ2SxRLRWPBNEYY2MaMwY/svXggtySpgkC3rnEEVV9z/E
Pi3j7L99L4I8ZddC4sj44grd+ffvpWlSuvyG1mz0epbEx3qyjQxyAKemsa5t7TOthGKzsyLSBNsk
co+wDknqSzznNXTLCukFktJYEMFGTGtA4TDjjKUWFh4cki/TNEYX1ZovZl1nD2GqHQNkr7RCW9Dt
JhpckHTNE97bfGekXPdyDHEnJvraSdXNtOkk+YT//YEg/nNsQf3LzEPoFETmbCHxHx+YC7cPN68a
Nk0OSGxVFFp5QP/7X+ydSXPcSpal/0rZ20ONGfCyyjRrDDEwgsFBpEhxA5MoCvMMx/Tr+wNfZqek
HF6lWS160RuZUaRCQQTgfv3ec76DjTCWy8VMXOXTujCgmguTFUmv9tp2Lmicvt0pGHnKjhFj1vME
dWXnz2NrQQCFGFDXtHHjZp1fshxX5dyrOhfSJal3K1mjCcCp6dCb0My62zMJGPZWRJmG3HU5m87A
g9DDpjG2ntKakCr2/mVmlZxBHEy9WF6ZFF3r2x+5prZhIslx1jQFCiuEt/tatO2DpVr6aUZsRYiO
vj50bcRJ2eEIsX0VjaP6oJROqOdFeycAPj2Mfd0xieu0Ewwo9SFZIiNIVrpqYkaq+36cn3TiC5PV
WK/fv+yfCrMd/iBxS/+7j8Rmr9+eSsuyhGrbv2QqZQ2tBgO8RmDNUx5kVmGcHaPYIHiEWMBLb49T
3DymyeK+0HI85qPrIuOk1SLy9L6YcnL0Vh1kWDIM535Et9mlHdOg96/f/0hVG71IZbtPrdDeKiyf
92na61cK6rNQx+DwRzfZrylRqu2YsB5M3TYc/e8LmKpz59m0THbKtGALHsRlGVL9mNWNs+dQh/JV
JplfVkVE4V4uBz60m3GsA2VDD//tj2Z0X7D5KyeSYMw9VCrpWQq26B7UGvQT66RlS3JNOTrCQU4D
fSK0ols1YqwF3emkN5frekhXmifphVNfx84l781kwZOxxUopUVXt7bF5/lvsLfTm38vAepiMS9Ms
Xmtn7otwADm46WAdprq+MpaYzp9F9I0ADn3EMV9/6un8VQMHWYmIk7a8lZ5R+zO/Y6SCDke/XhWj
/8aE7UmL5j+8gX4ObXNU1XYdHKKG4dAzcrQtEOzH1V1hYOhUCXEBrSIXH98UzrZ5GrYc5mn0+9Rl
/scE+p5wyFO7NQOYqivHFit+IKUhHuTWmxnqot7n+lCcf8e2zmj1jnEpn5Z1VM/v6K2GJsJxWAHa
vNPfXEV/MK3pceuPn9g96ZtuXRiYeaHZxWE2CpRM5M57yFumg0bcusKoFSi71g+e2ZEL8I4nQq1b
wX3QaN4iBaTIRM+qJdl07NU59pmC/U6NROicMZZN0lBsncSaGd4W83lMrcI5qqLfmBvUTBNaGZs4
ohNx2dbHaurnsK8hMPX5MRamfuUqmXGcreJ1fGfNb5xczbJLH8E4OstM8d+phn9DG3ITd81uoT/5
Qmh6EdRyo4xN8VfFKsXHdhKIF1XsYW7eUOiqTufhNAZtia/52ejL6/dEkSmCRWJnVM4K0ruwT+0V
Vu7Y7pljQJ/oqM5KgyZ1LLQ8HAYt8huUI9jG5+670vcfk3ei8TuSFt1iQvqL9Yg6dDhOgmgLtqNv
/ZBApVa68iLacYcr7BkfBwAZzr++AjXu6vdeQFORg8vQiJlo1O/c8iMM9eZJN0VNUx9MjZTjcqMu
kA691bI/5xHpIM3MQSmrGWKUydTvDdOg7Bsa+5a11XZzHrx3aqwESHNVECxdSIZh5JlitEwFM2G7
eUb9UL5scgQEN2N/wuxnPnQNoRHb3yM4aBhSLdMOe0lELFCX536qErrKniyvXGNqPplmzLquWp2F
Rw1P3eTOyzN0jNluYJj1tjwoRtuTya0HBnM35sGAiVr7r8jWWiPVywJyFzFxfllJ/CQQxojvuxpZ
7UojYWzXJytJ7jS0y/7vFDj6V0H2zjaDxYgNOqvhC075eKu3o/lIJsPqbdKdhy2lODTF5hIxmmMq
3PgC470gXieavtACgB9JlFYJ/PMKefy4X3MzDt+be+9f6ustGkN2xu0mqP7vD0j6yjeWujysjqOE
cV+QmLE9udinjx0VuLss1YsJy47FHzmUPWKVYMCY5Ke8SiCUZu7HrMsZdOrGyB4OgtbKp8vEJhx5
qLyKZ+S+TLZSI7sZTGVfM2wNmWiwbKn9sOsR7y2mk58ah8CXqTY2GXBuMkMGGK1R4nfv+TsGUdKk
0OnlLXhplSDbrbs7q9lrbQ8xakYjvrZ3PJ144p1DsT1qs4hbH/2DvntfQeYEwN0Gd3ITF/O9cG+Y
rqGg1KaOpBWyPeqSMPX3n0iaQp99N5fdG66xCL9GX/zOXXsPrmHNiy6SnNHATgc4Pp32e2jq/3Q8
5f6tvnwp3/r/+imO8s//9Tr/52uNQxn48vDn6/QVcGn9ffj1p376R/2f378dv9XBl+HLT1+EFZ3F
5U6+dcv9W48W4f0/+MtP/ne/+R9v76/ysDRvf/rtlfS9YXu1mPgoMijfv3X89qffOKv8UGJu7+Qv
39x+zT/99rGox7cq/fJ3/+T3FEvN/mCbjm1z6qDspMT+W4ql8YGiR+UsInT6PCa9H87TQ/Kn30z7
g+s4QlNtMi7BaDm8gb6W79+yPnB4gkC6CakNYVrGv5NnqVnOrzunbuiqrpkub84S5L/yLn7cOcVs
AVarUK7mjoZ1WzPJLdHIG8CIiaGq8jnJjv4yFhOgBHQ1S28yfM+G7qZTNoHKgCQR6qqX5hgkUmp5
DkUArzlMI5VxpiQ7m4O2c/GfQAKzEr9Deesk1ZdOb8K00Iqj4HbxK0UgP0o5YkimICmn1wNPcuoV
5dx6fVXDQ8gCOtkERUK1AcViLacq3TB59S2pEagFpJYxhGK8VEEa8NJMNU8g3wlhQYDs2VuER4+X
c4bFcayq5EDsACSWygWjUKEUUJUZBTy0pdSAN6BxSK6X3PEIk6D8Ts0rB9uEB0UOZJi7c8DzhMSz
FPgBKuL8CkP3yN1DUQjMVdWekp5w7QxdUzwOhzSx3qamR5Rp2ZnXC4pa1UTiMTJvNyiZ+mk2vHYy
NqVBGuI0QqgJfTM0cM17XW61uyqxsd5lRzpbbjhtodFkHxLHBwkHHyHvv30m/PuCoVLxBnUTQvSc
qxrZXgv2HqVuLH+uiCTU15uuwZ9YGlhGbPpd/qplB1weSKzZIt/33CknFhCevuXlyjrSl8U9Xdty
hekxMvWdtqYj49TVtGl0WbQpiIgCFxfjxJlsK/Inw8aGQVoYx3k7tGfruc2SPW0J0HAzmqKx+zzQ
9A6Wpn2YXaCOxCNz7p+UN12Jn5ShensfrEEjcUH7tAFEE8niSwMEqvhDV4sdSVOr7zj8mtqA1ktr
Aef3gAJdEIr4TMbLSNbf3iC+hSwZcGAY1YI4jtCIVWgdKxST/IpFkLeMh4ZBFsQpYeJrjE+apTTe
mDU+pQxveeme7DlsRrTYqk2AXkqTb9JS0PMGaNCkG3Brggc1pWj8tqr3ZmEpoT31nwX5W5qF7n+2
kzBLbRVcrHvtaFy/ZeiJgJUbHjB6HpDt4BCZodoXDlpc9irWf+CcafFU4RNCQREQYU1BYimPOEyB
2IyE2+jrNYBfwV0xD74gEgo1zIYMcHDfrNY93MJpV8oa/7XtgN9YABFDZibV1aiXPWOe+xIFK8+B
iUGNIHRYdz4NY211YEVDbWAg+CK1uQa52ey5/T9BfLyR6mZHpFWH9ZrhDr4FT674FpZZ/zTEg4Zg
quJuV0r84TG+GYz3CGlDzTJe5qrl1nLLx5Qxq7syNB1qS3qjjYIkxqqoa/PmeoB5M2Pn1itWEjIs
4WtZElMGNzwq08/uiM+HkzWZ4T16TVBuJGpi+owm0t4HcyL6jApG0aHXZXYNj4xy1dG1127REhzT
auNTRwN1cc9FwZTDNfpAc2CpmKMekG2J4bgnblwbeVDKHLun3l7NOWPjMVu3VFjlKk2xWrWptOGB
EocwExIeWxqID/cSb+mvPYG2waxzP1LTZ17jZOMhJusoIsvcgjbnFfGe2NPXiUV+jzXkUJSIXnWL
Z1CiY4ArRggDPj3PGit+bawRA7UHOGQ8y4vt3jUKekut4BxRaepJTexnM+HQu2A/8TEQp9OU72UE
j46MQzWU3N49lpd6Pca9yzgPrG3AdBL2/1Ick4iaEIOVjl2qdLzZAfNl2qyuDP6sosy9hiGh7yw6
GCQzgrldc9hxkTyoZY+dYekogfgoS/Jui67ZZqzE98bGNPhLvxDCw93dM9Dy+pplpouUO2qtp6G+
RmpX7XO3fx1W5blOs0+jg5csKpUTbWL1Pq4A4dApP6yl+pqJ9aGOxfF9qYTMZfF787uZ/XlMQ2Oy
OO+740dkUFCUNAQCjcDknAuVjM+vEn8WLbVhN9lLeoijJ7tbhl2RJIcmAYkflfFuMHh76Lmz0MkA
6hF1YLK5pV+Nsf8WuxsfAZW6NyhAHQn/iOi+E16sFXdyNaQn6Uz4sQNmLlILCLhzAolqTW87TcW5
csoJbfZ5Uh8cF9yUhQlSnKK8/zhETNQ4KiKtz78J1mlvWMHmdp01QGlhB2LCYlev1ZqmnsVoQVEi
VjGR7wvIgiW30FZOecwNquPUQCAt4vGACx1t6rgNF9jzJol8M0UKjmaSNAxG+aYxwTho1G/ba+jL
fczZVWg1rDR10HcTfMVLqWQD1pB83xpEqSQgOC0CGe6TeElPlpwrLq1262jd3jFk7tFZMH29y8sQ
POpDSWIfDztzJfDEbkCEM7nxev1AysfWVNb9FSKowhgR5ZECsKJEmhuxarW65ULC1iy/yc3rdnC/
qkRC3CYB5qf8qpC1ypNZ3LipC2wPFsq5jRjDDfvBgfZUT8xYMpU41ElPSXsAo5at0FxHQI9xdwGG
frfidtzcHOQ9DedG42wwjOuLnZKMCDzwM7CZU43BwNOTbhdX0KHz0aa9TXhMsY4WSBrjI+D2McC5
fu8KQFV0cy6lDehZBvm+ViJ0hhi4QfVYQRtZGSusrSKMRtJRpfENCL3e49R0WYrpYGsGuRv58jEp
smdihD0zSdgg5vKi4Zn2HdvAS+yuZC8UzsUBlMbGDfHWws+I17a2gCsvpCVGDEC0XA4Bk4ph2cRD
kwh7Lbb3KcpAe4n4/2k/onwcd+2yXJOrh88jojbBCoKT1a9GXQaZjsBeJUelXyW+72yEAhst9MJj
v3BkaGYmDpGCtb51G+4sZsLAcLBypwWQqWKLtCttwEpGMgc08di3CwbUZbyEJk1cjDrAzqbGITDY
BvyQYvbzcKMjdV7DrHGzgy3lQRc8zH1qvILVphyrOTrHmPVGfbhb7cqrnf5BKxv06LTXkHvB/pi4
hwZ3CmDNacSPo5tQZ+GhKoh3Tdb50mgQuRMBHOh2y04jqt0Mbdt36ap5Rl4r90NmkoSt9OQYFwKX
VaDpaxyAmI84ORatHSzoSP1RDMbV4iDNW6FKKqTYHtEdJjtAWm0wr9gQrLVywug8RqkWpk6PFH7N
niY5aI9VYbH6ueLFyouR+UGOlJVcn51pQkRba2u3jjXC2y42YUVZsZ+1m7si6VkOHXgtIOFCfdAW
ZlT5W2NAS8tLIHoRVp3cNgSmiarzttMQ4mEjPphrdCV04kOdyLyDBtZ7Qsc12JhAE82YCLMOs5Ar
D+oEJiLB7ZEMqEAGBxGSuLec+GGhxXvpLKQjitSVIM8belGqanpaAt6NjqsGtGDXWggmI1I8RveA
HBLtyGKhJZ82Ak/KmAROIKWqux74l7ADy4q3YM+PDu3/Y5dFbIXzVan0a9h3dDrHFKzgQNedVgzx
4ZvaNEsz21fj6rXmqB6MSTSzxSoEu6T2hPs/Z9g5S2SvqZg9e0BqRWAKa/VrC58SR8ZynlQAyZ0z
3Skdtbi6KnTYM2pKYlX2ULDiM2RRldxdZ4VvktOjSStYe4VnILXxyEuoMdQu5w4zEtkXK3b5yRZB
4rqCsDaAzlv8YbASioZWQAaYcNtAG3VcGZo86/aIuDGKvhZxS3B2Xu0HFVGsVn+EmS39xLJ2lOOY
phyW86KKRNBxdJ+illSM+HlzuHM7Jc+6mUZ7MeafWLYvpbpcD816zwAUC1kbRkx7vFbYFB3Ms3fd
chMXIykEU3pPnkz8GGsSX6jGvVCgmCMp7bAC2PWihkkS6YKrJ3KbLpR0j8g+Em4LoV46HgNLXIwV
Rl0/kiPajuI7xPOOUqZ7aunJZWqD7Nd46AnH2JNemPuyqz2D5hevwIQ5H1rrdp8PlHjIhdF9j/mL
QWed9bgZ/DWevhSpPMfu7PrLSlOQNeXOMuI7CYkUG0bmEcywq1s+WCFWNWx0kstVDP4Sk44p1U+S
DkYwTeZ9nLk3HVktSVGmnsZ42a/QB/tCwrQp3Oqq5vWwnBn7Ne5fJGn31aTZ2/La7lNpHcqEh1qr
TwpWDa+PFvQ7M/Ih66mY03DCB3xalLKnSUeFVybljlqCdS/vWxBFZF02JqUMDEfGQ5jLlk4kZ2MG
Z8siV/qOSWA06YCRQZGou/drT/wcno2wNlAMd2l5jee6vrWdJJStw/NkcPptG1476SgUZvEo5Xot
WvVaH1neUL5BDmRKHcRbbxJ5AjzOob3gg4Ub07InLJWmhLNBHlqN1slPWgqY2pi/RUlG95/HCM/D
awKIjHay0p+hMx4a/u3IMgJtm9kSq45+peNms+k+nVB0KyAh5IIaUfVrTC+ozl3hKXO9nIdspLxH
UQfMJasOXbJyz84NUViCjMTIys85Zholt4EVJUpgZNZd3x0lZNkHAzREiyR3NGD5STHebjl7nkCJ
c5ix5cLArO4TcgauNPJ9vFr5tlSVuCKGKpALcGQG15LxE6k83exuHPzxM0DDEuqskgdiddEhqbAc
iyG+6u28u0r1ele0U+tHbY08CoNTVgixL4uFrnKaHrQWnWlNHJ4HZoVz7Jzdi1RHDBgvrpe0/dUo
0uPcNOekEB8Rd6ExIMoxmWA3zEMFvFDf9r+K7DKIaeTaJQmJkpmo4HOuhKrhN0r3qoZ72anafeIW
NDDm4mykJthiEM5uuSSe0QvWNodDri5WBhOK+kBXXvNkN+ALzOVtjisU/HEC2VtwGmU6ZEnErotD
3d5q5qkRS1iDQTlSXfv2jJ5H31bgfnwDmqntlWI6k2O375BOIEZO1JOToxNCkeeTi0skeg9iYHwE
QZHjOoeUtiX4WfOBS+BcKYmqg3mI803YGsR9BkhurN2DstSZR+eKg12p4p7ol294j7og79JwNSjs
zKY3g3KOvhBqQoShSlxrp3xp+2xbSe85CHndVDsnNjfhtNHRVok3tgt3NxaAKnLWE5nUKRprYmbK
DW9eme7rpL7K1Oz2ukEPeuxFYBn3qpHrx3RzJulibxG34CF0AmYgsffoG21qLfdL2oF5ERgatAap
yxrjcenyiLPHwtBUi6awzCn+aC1lvVSIFYofs4EdRgUSvZ+JBjoNU4qnM8s4PkHr9RXaZGFvzPI6
jrp7q8Jg20u2FTodbDAVnq2sJNmv62TrLxlHd4sao1Pnkx7HLIq8m3nSOV25wIWMYvo+V0MRdnMO
CCThjAX6sNq6PkyRi+fSpOlb56Rfdy0GgORgQe8rkiVsFvdta+jukFhD8FyK+qhj4cLGF9U7pbtx
yZy54j2TtUB9ouhTGehD91qK+a6L3qJhfHVLztQdcURSE1GYwDaZK1ZqE25T9zh10EzGaLqNJge+
5hC6OYjquswjEnxVXButdhBRQdad9ppLTsHZoFShESsiMLv00RIj01QYGpwA2dqzrR6pw9YYrqZp
7MNFlRcQAys5dCbkTaEEq6Vv833UeaVE4CuYbhgSl5GaGwdHQ1s/KM99OeQhrNHpXuAY8ycr6Yh8
zrYEgS+IYT5rKi35eXTyvZYTH9naAE+XyLqLmwb4t0i/lEpxO6v6ilaBGPACSMFhoiI7u0a5JwDZ
X8omDU3sWNTw88LJm5VBTILa3JzxEggF281KuIbVWGHRAU7V6sk51MAeLbIDOVIGc5wjXShuY1sg
BmglyGhrCRjHV74gLujmiQy/pxWtbSCjEbOoOsz7utoecNYshcS4A15AQBN49brBvslrRoHWlKKS
0O45rlq85ldyoRidKdExm+PjJtDKtfmpqwOwhyjG2Sh0+YU6SvhlbHLUNxH8iOmaAufWxGbJs9EH
UldPSqp+amzjIAFG+3YNwA+TyW7Yep1p9YKKibVpoABG7eQl7nPTIuJpzYX1oIsOc8wtmDCP9uTk
3CSKSqBRRQfWos20NrFN+Z1dVfP8SZ0zsEfuZeoSFRvVJ9NZbxEe4//MBt1XoGZjdcZLxE6EHXXO
MQxPoIL1+R4I+wqd4C42p5vFIaHWfUwYoFgrBMd2gt6++ET5HXqtOJeZkgVKFz/nDU9VfuUwYWaJ
214NthTK+8EHBdN5nQQ0RMoc0hrjUGlxOJtU/sZ0b3fGs7tkF700vru6xcqihJXBY22lF7ONP+KL
5IyW3AHF1zxS3p+dVFH9eMRUVBfpLbhN96Y9rSTzSmdeb22ZU0VF1QZ1qF8qFizSAs3vHPqtXYFz
j3Y/XC5hd4SayS/EIQVOPnDX8sCx17NGcp2/ao59sm2d8tT6BnTgSzKv7IC2vBc8QvskxkQBB1nb
aoe9ZuWmb+pzdHQIPFJju93zbHLGdYZr3Nv0aCoH7eAqwyaJFOhTxsNUDY9JA3sjwb/vzo0algyp
vLEjgKWuJd7cqf7ezc4zBB8CwSSO8rg6EhDxUOfp65Qarp+PzRueN2bS8aIcchyGHNrLvcaw7aFQ
mBg6VrMbW/fOyhvXy4FSB5WGSr3i/vbMgYcy0fUdKB2wkkP2xbY5o0Xr46JI+uxO+nFsUVcvV4kw
qiAaO4KHe7qDJrzAyInl1Qz/PzA3xtGKQS4Tj3RV4wCnAHEHUbtLZvw6itU0RM8t+4hQlkVC0Y5a
BZDINAUZkAVqTRIz6AvhpqxjqpdlWPZNm903CiPyaV310CgB420Dc+xCMU4PN2TgTA9OU7R9U2cP
2sgFM+VZaXHErwDO/Sy6MSxOZU1FB9FtbitX/VwX8qtkHrxRznHvbIdhVUPcOWDl71eI/6jwoPfT
5hJpchip0zF50JIUomnpnq8w47W7se++FUWDDQ/6kkfmOypQY/qWE+CZZGSFr8B6ckQxMZy+sMN/
Zetkgbgi5h7aRo+pPfhZnz81mv3Y87HiaoHUM+WTzUThkcZggbKQU7tTjweCBaFZVERy4HldtAG3
PaDcpAjHWZwN6QwPIgsRjyoTOKF2cOjXbEH0GFvAYovxjkb7FfxKqgToJ14GWwh/RIPj1+RUME27
dSLVheW81OTnJI5frT4JWnv8GDkWDqVaeyrBqnjOCiG2nBtELei3dwk8g72m81wninFfNNah4WDN
oLvDEk9pmDozvzPPRIoeHgzs/BCp9EVgWtI1qa2XZbM5un1/ZIbchRpwDtmoz+ZmdWZn5uRBHN7Y
yu4afBw9X57PjskV9zEj9ZwdADHIGkpNx4HM+SBgdsW9UfcB2M/UK13D2uc2F4LOe8AA2AizznxW
pTnuCsWAecRuUhKwSQub6U/dH4AIdnAJ6SG0ava+uNItVFjF7fqiSv1mUvUs7HXiHClikY6hGfYA
4VzP5sqHkw54lLxS0sDHvmsflfRUZEDvhQswKtZ01p3+mxjr/Ew/16EB2z65VC/e+yTzf3rk+0+n
uT/NfP/ZYPj/wZEv8qH/9eNA+aeB7/+uvtX4fX+c9/Lzf5n2fsDRYLhCqOjXLVdo2m//Mb31w59+
05jb6iqzXtMRujBc/Ydxr/4BVSp7Lt9yDNIteLm/jnv1D6YB9J0X0vh7Tbf+rXGv+YsujTmzTj1l
IvcUtqbqpvnztFcXlTKYHQ2qFlhZQUAAYlXdx/tK8kCCUkPrASF2KUmWq8oZve8oPK3+yiFA8S5a
QepjxTpkvR4qln1lWm59idrmnOFO8LrGxpFYKCSfkSwUxydU+eA1J7kTceY55kRZ04BkNOgUUGQz
7Zw7SAixtV6n2UyM0MpsVWAc9LN5fC3V7sUYu69ivWQtThZluSM/cqQPXRYhAQs2bspDx3NTq/jz
9ewSTRZPUpXjbrVm9U5Rm2+dlr4opr6vbHO3tOD9pu61BSwwZXvVye5UOyGCKTHvRkmSTdR2J80t
ydAx66sJ0Ehja/LCcfstApmCI6yEqwZ4viGvZywU+zpnSltuHgVKRdUX+tD4HCmGPZedc+NAdJ0i
aRi6M0cUGFCKq+xNxr6H2V3ui+qbWo/Z2TBSUtSmLhQTvh3NVk5LP7O5PxaNql7i1U138JwyL7Lk
6qvf5gjc4moyNphjukwZhupEkqw6DaeOs6KmGofOmRk0xrIKEWoSqYYgqULQM0zI0VLH+JS6D11v
RUHD5fJyq9w7S+a3sD7vBZRL7ZEF63uUK0+4ps2wJRmFH9ggq6n1XUYdE8SlPnas8X4m53Rr5bN2
ovcXNaD5bJVEp8PracpmvVpHtzr9/+Xov6NAsVlF/vl6FLxV5Zcu/3E92v7BXxYk/YOrouxGd+Lo
m3Dkr+uR+0F1WI9UpB9CRxK9iVz+Ij+xnA+OhTdQ6CilbdNEY/LX9cgyP0DD1hFZqnQeob+If2c9
cn8Wn6B8cS3NQsTCWqShbfpVfAJaIzJNk8acsq7LVVsPn6asMOAKoCUQ1agdWmX9MlYwfKNIu6KB
H+Ocf6hi0m07DF1DAWlnUOubnrxCf4E3WE2lPLtFNO427RbajoHBRbmSZUFPNcX/bQPpIaSIIIaY
ifhBti6EjnZfjV8pREHsEeMwCrpMOKdKYsaeEDSsu17SHFg4G2I16/bjkr4a1ScGpPayRS3ipwt1
QdU4ivpE655lEzdtgDstDYqRbn1OUpWfdigITJ1mNN6EvTq3kMXQ2R/12dE2EwSZ6RFmbkAYbzJC
bdJsrvtseM45D57M5SJSQztrmXJhAj1zjuBQvjLGwUFkvi6ymm7z9bYSn/Sc6pz55Z7WKCV1yhhw
WVkUlSx603EcpIjZAwjT3dGaUaXg8bQgbRAzwQkYIKzXD/rtDzfjP/Cw6dxIPzkvNBT3tiU2TxeK
JfG+J/3gvLDdFELgRKwaEJXrpkgHTyC8CUFlhPSDLD7jKWzVfqKlqT7TAjI8AYI1NCKSowpFaw8N
ynwP9txFJcGBzqtjBH1ii52dPcaJPAExzT3dWj/96/dt/vq+kVi5BvwSdl/VcYkp/HmvVPpu6ZZV
VzGnuqe4S7FM0zEeTGcfA6L1Xdovl4EhXUifqUzM7mjTelvE5nxQ6YUj6R5gXbUngjCycBopvePI
NQ7pYrxkVfTcGmUcYq8hwqMgkxEi8b1scHNm7nCnrW3tiZJQkiHPzvAyvrvjYJ5Fo7yALag9M7Ju
bdrO/mL39nXmbmlNYhf1KYc755I6xZOwi87/1xfE+aV4YBkxuRJMw238msjPfikeBjizAJchzTkV
Ozq8MQT7CqHKxaR8dV1CJRVjfCOHg0zEBB/7wqASRRXysTVyg9YlXZ4u2BAYpDDwNCk4hDK6wvAp
9xMWKXuc9XAgMgsu6sItEuPBwB4q4VMRWCBxtEoLtbYgbcos29B9QInOOXv7wyyJuCHXjAebcBgk
yE/rVIvQmmTsL7HO9N5cyjMnhoCu1bqz06Wjw9AyZ16dFpmDShgYNEd7JQRmXBH4JnyoGY4WJ3HC
NAYOZ8JJ0deCmV5rnmuh5vt+NqJgqdtvMje6j0kHMWRKNwpIN59bZSDwTe32UzTf9bHTHWOKrc/2
2FH90+r7A5foVjr+8oSZQhO2YQtUhpgofvE2keLF+2N4z0AkX3cT7YtwaB+SfloPTYkFaSh7DHgk
TG3GqyOce5++Zc80JIH1BevUIQ0W5uAk93URX0+qccUBOLo165mxGYB5L1q5tY3YxPCCgjH81/eV
9vMugCSO+0rHAMIy4eAGVrf77ocFQrebCGxVyuhl+3T0mGPMRPBZMONDZvgl+rCN1u74fivZCsNL
Esiz2hCHIcH/u0TlbduCmunH/Lhk+Z6Br+n3mHJpPI+/a2A5pyAd/QeLmbU99D/apVjMMNGQP8vK
5FKub4vGD++VvHo5u3JkEllMPP30yF3JeMCo6cyrhfNpsjRq2r4vQh0sFeLng6O3n6OGs6uW1Q9R
0lIYqetOpFDBcjwRgZKywyjAXVx9KQN0eb2HyJjwAYsOAFS/JECnh7GhJGswrJe2CBlHQ11txn1K
7lZpu+axLlHiKEo97lkg1aXmJlDZVqYKXdOQi/04fh2W8iVubXuXiOZe2zYAzag+khK7+lkuYxR7
07VqJcNZcZ1Pts3ZnuyU4YBd7ZsSJ9fKqErwD3kVMMj6IzP4dir69arSeDOIFeW6YkL7dWURSOOi
DmShYzeKn/Rgek1Hv56EaNmiCyrKRh+DhjbPwRDyu28Zg/iDu1D/B5+sa4rNtaO6toFP8OdPti3W
ugGuyeJVP8yWoDKWfDANFOCIOBvPJghskBcFB/C5rY1941o7msf0XGYkHrrOuBEIPKmcRfLMIWm+
dRwCBPpOPNSi1K5ah4BWU7YUMSeyq1nYDbC52Ov9JP+D30Sjpvv1auKoxzluqKprar8+T+5qrTKO
UjreMx8zAqDRz+h1LRYHgdWW3RWe0yhxPTLty3YMDSAafm6sL0WN92P75F2DJc8ldGEVSogo7w/8
3do/uNQGVERz20iIdNO29eyHhyg17Tk2F6ffxEmj30ZJzQ7AqTGiElA0B9gGapWxobUCXYG5G4Nu
y8KBwOmaDSMqidLiujpu9cZw+HNT0HX8gyXpV0faVrMY6JBYTl1MeuYvN8M44QopUsYIeOnZxPr8
Oz7pxM9TJM/yLke7E9oDHUii+RCCrmQpWoj98ONG8d5Q3iKVBrozWwmWrMX71+9N/P3DQrmMLd6g
IBW6a2xX94ert2rONFQF783NtGNSobqKq17QynMukyRtsiuPdsRf0LejUqiGfY5/ye8sfQjf/37M
4dBBbrmdZPI8QFv3K8Bj+1pa3xSWFrJhqar1ZkLFglwrJO6ChhZanMJkjNfhmdr0baS5m3tlbl4H
zg+emlRwACMH0T9hIbgKj1rhAihRyIGzhxtChiZ2WDZ69BKvpkQbudbZzoFGwri9ZJre4k+EuHf3
fwg7jyZJkXSL/iLMcKSzzYggZOrMUhusJFqDI379O07N4k1129SmbUR3V2YEuH/i3nOTSNt/ZtaL
Xd38HB0PR2jf71NIjoiBzbfty/cYchf9lJ99mRABsLT8fAsHYKqV2MacT7sGokRYQtGKAhl2pL5B
8YvXcNHXY4FyaI1gHCijfq4NnQ/iDqGRlD76BMugWHG/VMrGISjW6HMfR2Qyttl9nHJZFi4vbRYx
FB1Htz0aw/32LiPmQd+z8suCanhugN7z55GF+r+/eOdfvniLBxN7IA/mP02FfPRZZnWAiO3cVTuz
NOqbQF7IKEbcyp+xil9aJrAPaLK/uZOTkM8WkQBrMEa2VVj3/XBwa55fxLfnylzf7BzLTu4vOzXw
uaVEpLsi+JTph6VEpB3m/AaUFhM7RvOHUGTEQeu6X5yOM8XNmRrAbWYdtY6YeEFmRVN0t+qrhyxm
OE40XXVgIayKIAM1izP95dP4l6rBg9cmLC4Oy2ei9cchEgxDXAc1yx/AUgQVEANzcO32IVpRh+rf
AbX6GjIh+gozElKf3ZKCOBOa7S/lN1ki/myQp7sF0l9P10Fp6R+xgwLaTP2/nXf6+vrvosGTrkOz
zYniksrzR32GBSEFWJyMIBNpE+qSn257v+yJbZCHzAsNy+Pkn+fy2+COV8E6+zBBpz7kef/FytK/
dGRCn15//Dx6oMjHBlzEdOQfpxvle5nTqVGYzwingxqCR+Hk57WbrTDTmdydVdF2j8MJNQ5C/+5n
v3S4wREJJjXXssMaqk1k85fP6V/qWO5/tifUV8xOcb/898nW+h5hHWM50XH1zsFAYxuTl8Pg3pxD
XnrkuLW9TwEWhabTaK9g/pUUPFipPZuDKGaaaMf2e93JQf8bVCg/0twOh6Dj+EmhiOC/wKcZq/UK
6cr+ywPp/ktt6FHCCu1AdQWjlj8+1oLP24lQju/WAWHQ3ANC3o6HQE58za4Dlzx+JDLvJGQHl2oi
SzvwR7SiKydgNj6CGfj6+7YmbRelV/mjJ/lCl2q2PdKxrPeegltS5eiFBqOGZeov32cNV55XhwQT
cyT/3fGJtW4Jr8/fa3fgJdTb22aOX7eDdkVceZxMUGWYk891QHi2SO/srnIeoY42p9xzISmuBw/2
OL8Ay49g/urJoQH95sEWMZOLUxnHmPbqmGWxzym0APowalQWZPMgeCM5xCMgyepTcoRdI9mDj3o2
7WU/uXT2oqqmsxiJp97OGZMIsLsuWYAk5c43f2QVZFisRqZZ3JY6tGPQVH6R3uhtuiOAxYOJLhN/
srh5ZXDqlnKCzwEGL8C+0FXfMqsYiaTQQZcEpNYezNOoAnzpUILtatLeL0Vfv+ZA1fYrKSTHPrZ2
2+OUU4bUovPQhubfEggwZG/pk4y3Ygcq4ktZZQ7508B4DcXV3+ckHYIjZUlc/RK9O+/huS37xe5f
CA2m+M6yr0aRf7foBcxOeUcITUu4QtxE6z2RbZsMH2lZ3ietN5sBH4EA6YilmcS7IpQaiiV7LUci
qcQ6fopBb10SYwrbVDh7Y+jiqzcwFI4j843hN2MFB4x9xGG83Y6wLdWxWo5drKLL1o3PawKLUNO8
0p0NAftDmsYHYr92edLUTGT0TJ471FDs2Yva+aQ6Es6tgGt/qwbrXJpYcol8Bj4CSAqX9bIwXKL+
CTkxdIvRDIeYjIFg7HzQjFS32wViVIaBgLx6WvUVreWq7cB9vPapVgAhtSnTrA0Jvr4KcuOmloCZ
3qj6vTKYawW67CDkaTiwON0NonOO2zmNsZ9vR3KMI0MnZ8aFCP6thuB0sPVPTB9+GLyUaGzGECJn
tCjJRmv1j9k73otZgMHFVHaodMeEFOkbEgrkShXQsNLjxgrmp6Cn3tzWeB4BPLjo+dpEN9LWmWaP
fGkIsxZmpsrMc6tyPoMxqfbbqyRX+53aECqNNzWPzdx/Hz3/i0CDDmgyM85Lpw5OwmswcifttRB9
qcb2boM+4F65ZXUKArTkh075Ol8qphiPbWkf20k+5h5IT9eY2qds/l4sxMJMKS26Y3J9uDiusqBm
leuubuip53hZ7T2/eAEWO0dlhKNGru1DrohDnx1cb50LJjpbs+OIvilMUsxC2305CzJcbKT5gwUy
yEjax6qfCUPLGp5u1J8KGrCNP1qPL/25qI5wJDLSuSZxizqSwGQvvi0pIxnD4zkvZcN2OMX5tX2v
hhqSm6F5fNtj6UcAolHssp/O8TYYgfR2KBO5Z+LkDeakccwgDwlUHOCbY2/HociftzS6ZoyX/Ti7
tMuMnZg29SjC9fNSJvpVaVLg+wQoFBHSQhBhh8p0v8MndX7/jmMD4nyNPqZo80DsxPd5ZD1VFtib
gFsDMgOvv1tPFta69Rm28Y9xsYhm1H8D8zsDktxL05IRGxFKxjkHktROeNGzEWkqkQrjMUD9cJcS
SeDPIQHI0WUSqHIUvAoCiX44iLmOJrXNzlf9N0p9nsyav9MhkymPQigA0cWQ3WVcCUZCIMCMS49F
QKFUd0gS+0cAr8hqy/jZ16p0DBY08L6BfjAJ3aFHkL0wDTMUJ7StDubYRJCdZHkaR74WVQORUnV/
W0Yyo2cQN0c8CJz3BKndxGy/2qMAy0egXtu9bnMy1paKwpgyCx4kAXdB92BLBtHmeJfryVjJKWiY
KWr9GjF5bC1f1tKQR1jm/CWNXoKZ2GhX+SfYKJ/ROa6XoZsFgIJ43gdtMoSwZ37Kyn9JJ34MMVGJ
yXTEQ4BtNBrLj6mXfukJAt+Os7qX9yz0+f11hZeuAhGlAE3gycM2AtmOgN9zIuexWhN5HfwYiRoB
GLvtjYbaxYiun8I+YU1fibG7S8zy+zY3q7DY7Gefk4w47AzXInWGYRXiW4/f9TivTOi5LrfDbjsc
G+W9IX3xd1jikSpThFqaq18U9qciqe7BYLygvuZuyPkqiMS9Iz/8QTvvcI0wztpODIdjhNNn6s6p
oCLRbW1cEf7APDzsRYZ6rpbfAZtFn8nfeCsVk26YPG/mwAO3nSRtymlLUhfT8zJyDk5bYSeFZzKh
PTqQy3HkdR/3ZQdKzePhLmx+x9FXH2b8LL9P299fsH5dtzNTWV1oNqAHtg90MEkRNGcnTAYi/fRs
YDucE49nPRYvURfgvNc1VssU5JxDkUAilNSdIuGJ9NF+Xqv9YvTXWRbJHiLol+1D3lo2UzeXcxYj
SBLzl4G8D31xbHXxvNiPvTnlx3Ii2iUhQoYBi3mSBh23mWW8dUnL7Lvhrcq0rNrw6AObnlPOlv4e
g1DaZ9UFHZqHMCIbQ7/wgfsy+cBqeBf1RX1fIOBbCgkwXdY3zmb/CQfGCQPYLnWdUzHxmW0fJROU
hUNtKfF2+qfJIu8gNtLQ76jHJAVXctf26e9RvBpaJ5RjVf+lKhb/0j3o/ZwUwHEcwbbuv6tiUhYR
4ARqwI5RWG+spT8xlmRqzQU2eiSFxG3c7/AxmocYls+hyPA4ZXguUokUdnKD6eDHxl+WI+KfuwAk
CzjT6SN8KmH5R6me9HaEwlsMO8WgfIfh1T7btMTgzyZMzUzwUWyLDxOcPbZ5KUbYcg7/dzv8L3sl
fFUW2iaXR9RBdPHfn4vdxK6blQ4pBYpJG3B6kmuWX07hPE/LciAaosWBRiWxnQecE6QAqg9Dw3O6
KniWFp6SUfpnSJ7n2Bk/DJvVa53lpV3KSwew6cVfx0//+4fWW9U/Wy/Gmwy9AnocfJB/fG5jXg8L
CMphFyPl134qHK4LceKUYkdDTMfI9SRxUjW7/iSm9KHbH1kK5THKhL/8KP8cE0IhZ2UgfGaEjAv/
aKD7RU4LcRQj8kzEB1xy5okQuuBQycrE7os5FeJqu/Nk9RQZUXnize9undmQF5/ep/6Yw34c5KFE
mI57DQtFhsfZNueX//1zbiP1P7pV6ThIXwLAKtJHAvNf8y4MI046pnTPwp+x/HWUIF3dlru+6H+P
X6yov/KgvBpxxjjWM2tk7GhXsVD2IeiakbyvBnEviwhWNxzhc8IozJ+pF8bW3uFhGsMepVnord7v
U69vy2UfudPL0HJgOI3zvfWuTUfNncZyOGynbyu1Ni0Xv+djjYcxlSCVwxxx+VYjTDhi0cOg5hjK
gRXblXxrEJjttSqC/TCQFzt1L8A6fcSsco0/rcbgQXtN7Mu02leHFmnXr9z7gSoPfYa3PO8+bDc7
TipsEgmTHAnrA10s5QU+D6WVGPoEbTCDiSYiS2wujkp3Utv/DES4YqJz/N9fDqEC/xzm+jYMCawt
AqOZJfXx9f/GkR5hGpUhLRKga/MD6HrSanB3x1MB4lDK8UYlO++wl7CYCIZvqdnne3Dcw8MHUyGw
8dMvZpSnh1y5Nas2+PtCAGTp/f12X9smMUGsPgLgCcZsDodtW4L/84u5Yt3Bq38eJ4/BVjuc05xh
9rbtRxbkDg3Jkfor77p7NKtUHPV162iBBQAfKmDwRdRo2anRl/HvAsCAbB40rKa3keLI4JHX7gw2
Wh6nIb+Qj0RUkfaqw2M/T534VcODQFtK6rrnqp9bsWYrLdCDhEgJFj9VMS3bdrE105iHsIheVLA+
bjPVyrGuq8SSmYzzjRUelYkuPVNp44rs45fBet9WOZ1vPqRpAy5Mj0K3j8WRGHIkWoYbbsMz+tUJ
9C82g2kx0GFZD1ZanwbK8SB1yjAbxGf0OZ9LXwew+4CNfj8nGQUn+urDOPZ3vLrmQfoVIap0Rvvt
A9iO1ZXt2swdiweDmWNn4G6rgu5j34nTlA73HsaAMPHje5+qimRqlOFG8JwluEYwcA4NtSzGuEPT
lBEWOrrAArXmbtX3uJ08ci+Lm8kSuGxarA6R6LEEU2jUuhKbgvSSrtaNGq1kaAtaMwc0iOT6rrSX
6cT2vv+4/ZyO21xnm4OyTlZQB3pGBLE3OQQpAuN4ntLDNkOxMNYfxglj/BpgakW93KDmGr64Lcpf
4RbzTqCg33tzB7ixW8e9rDDW2cL/ohzaMqiXAPLj9GC6wRLyMQKviHBRN21OQHVUXQkq4vVm8d70
D+lz7GYd4MzkHR5WdC04wusSzWzOjdn1LIQrSPKxPcfPaMXzXVyi2LBWakSpSK7dNv9EltL4oTNt
ca6FA6tMgsY11E4Q3m7hi5Gqel2T5tDYJ2tyzBfLjvtX3EthC9ApXAUTHD0CFQk4ExwyK/nVNpOZ
1FHlkdwDqASdvLrOEtziAN+9lUEiiojZ6SgikgE+gY/j3wVABSkxuNuqPFfBf1+qBPIoPH/yaYi+
2uokYwRtOMKHIX+0uJuDXpy9jgs4XZnH4+caGMbVeC+3N3IcZvQtFsuyHGr5anNWScN9Xcw7RnPA
IfEjnuk42Jo3yRkm57AzIRyctmdgK/p0mYzMHFlbY/s7UovXXdBjbdjaP9hI4bCAaEnLNifAyhZM
ZwrkzPrDQGXL1Zvny3+ECRKrOM970aWft8fTlNWnHNT93tZtut+75I0Q/Ep/dsodjJXb/WFVXVgo
M+DEf5pIWNgPFrDHFKB8btcxP5QTmkRCqRILDJuS7g6nanActL6Hwd9JdMFydAZ+8omAGKIfpwcf
u1Pf9M+qvvCx9aAo/WCXkjkdrln0TGMskIWII/oQEibFZhPih9JZl4Yu3C2vhFIAOyJpU242iU9t
1KFfGV4mZnYBTQ7ersJZwW9WZrgVRES9wuDZb/98XVec2G4LOSBB24wEU/rELevusG7kck27b7Ad
hptbyR1eGZ6KimM5AKyA7RzpaIBiwMZ/5lTV0zY425rxrKxxPM5DeVrZHlnZPAOzpSLVS106WvYS
XlaE3K7E5sBrGctf4wzCYPRxpfXVEp0yxph5OymsVxgo+zQpD9vnP+b4/4FXvwUubkcjhaOMArtg
1ic/ek3O8KEXFSjoMbpj0kw/i997uzy2g5isOyZ0K3Mm2F3vta0spjsQ2fHFAI3R5WGyPLjg7i7x
7L9lLer11cNdMtAwetZQ08/dZTbrDS5FH2FIfwcTFBz+PFMhybecdDm+EFrcoMX6fwe2Ibg0ufmt
wOpGtFbiX9aR+h2/abmf9KSticaXvCBiYWJetoceQNdXslMjwFIva4DleCl0QO/iWWnDXFdqdUwu
dtbwKEoxAKaL1kOVdCdKju7sTEPxWpcMA/VApBGWNmriWVjothzEfgcvTR4ieYAJTVkprc89Y7Xf
N14yt+k50KEGDnPXHMtcPKXc1u7KSJi89KbGmkGk1I8BVftduXjz0+j3L9B13vOR6KESAfOenBwS
lXRvl8/RRZWieWibz7FnqtP23CmgHcR8/SDVIjkllrKvXtBj8dOVesNJbk1jtQc3RGuXkjzEZ6hz
o9KHUdstf6cDbD0iwGX6ZTF9AE1X/x6/bUf3wBx7FyiHsRB1vZ7GNt46HRozPyuHgXYDR4Cv2YC2
YxFXmyXpV+Kw+KZg825fh2F48GJs++yn+VO3fMoKYhssLyZXw1tvdmZf/GbgPFyqH9tOdTKWt7ht
3jMCFg/b7eyCbtz1HpaDqq3bvRv08cnz83cPhD/LDDLwTJ0X78jkHsJ2BZzBvDgkI5yXoGjOjFZ8
YiIsQsc9Lk176a9B958XnZTrX4tnSUbtzFjESM1UJuzErche2Duj6tVwkgLs6xj8UhVRE05MhbLM
wac2sh76hZM1C7D429aMNyRixt3JouzuHL1gYHj/7BTBpzxe0otVv29T0+0O336tBk430BrcNO5q
V4eyZvKDw9/dZ0YR77cKSs1zc4YC6mDP641Q9IgkjSHGZsiRZ/uxd4oWzBko3gDPJo5pcD5jawW7
z6tVfOE7VtfVPwq7nnAtqQlyuTiQ/SqvWRXvNsMLHtKPRmBHl4JKMcyoIO62ry1JJ9I9YtqCljtO
zyci1z7UcgBuT7YsmwdUg/lw7PTAZKqXfZuq6LSdJ37AN7eddpNNpnRKI0gOHh8P9cpWOoDwYTio
36epcNMDlKMG04vwjt1pe8uCxw6Z1LHOQCJkovjs++9wI7zv8zSHxRJgi08ofBjUbf3Etv/bRqZN
Bb5ETRyanWffrbH507U8OFtIoBCTIbL+PWddvi0+OTBDzUgHLpCNr9Mm4Zwf9s436X9dAWjWLrEM
VtxDa4DhymPWt62SzIaBrmujDRvr4Gq6oodkqaK3pEJvVQEtpuJQn9So8F6SHbtzSmbO2y/tYc6R
WeWd5yX6jDYmOYApHA7bQLMmB4tYHFbHnfEh2R78ujmRxvs14cXSEyoJgIPyvD4Vkg3r9h4ixPta
J8Z3kouac18y3Gr0BHUsAWqoCac6xiOsrkNozY+tpolt77nR8QozhSqx6HUvrYlhaTvGAbS1h/WT
49Xf4NUHOHM5brb/J3H6xzb1vX2shLmndzlaH2JWvDct1Mkg5+6SvU7FPsoyeWazo5MgQKDUqnhi
Jzrvyhp5hP63bXPztA6ebMuK7ra3oeyNIxBKgTnREfs4qn4OzCaHWopTxXyUaBnvbYJ2bxW5e3Sc
+s0z6kvKkGq/6uywRI9kzNw/exwlJDJPuMTTkyKV9m5EhgPskbFm0NU//FQlx/98i0yAzek905DL
XM+YkXjyNRjNW17/6nVwWqNFDLNYfo3JYkF25SL3zelH5ZLUF3CzHBuWMCBAmlcxZw85kPFTYkh+
kJVfUsYMUb3aDPucLOqB50qX6RjNHqHGzRj3GbJtDe/vLsY3IDJPLaaM5NDrimYS7rd6IMKJIILt
idsqp1yv2/VJ2uRyCLd/PljH6yDhbHta1xr76lvria/bYsDvEWf4rgl/DSABu8yUAw7AWOsn5Wk7
e6A7/XDL/nNmmehs/RzwhzX+3F5J22i++R5YhkbTYbrRg2+k+iOIgDtau/g+KucLe2WNeLGjIyiZ
AwCzsBya/iOcAkAco/W+UPnTr8nv2xARuV1OjkMVOmyfDJcqrI04brcTwh7lraVXv3AmA4Yg9XX7
+XJSrShiFRytOsIKHUHE2AqNBRdchQfwmPjR21Ziprp22IrRhr3NFQUKY6Av2UggmJGfal1m9JDn
4ybuL9jcxLDsWt+GA7Z8NJu6Dp00/zCNvjyrbvqxtYTQYx8jQLPY6CRsmEShnuk9tqdxBYGKh72T
tB9pgIVE6eUlj4zU4rRuyl6KkpYm8/qQZZPGOLSfCHnAydImVCEeybAea7tN9JmWw64hj6gRwPm2
sXraHIoZ7VU/9dQdfRKmK5DZHAnsb0Ei9C95LFad9jUM1xgj3xlfKrG/JHV2vhWOUqZHGRHakhB+
tVstuG3NCKdIWf1jWtTfe8nwxp6M/Qyt+zwO4yE2POi0nbDDqJ1e/YhkhxTt0jJ790vJ6rnvFF+Z
Gb1aolHnuQve05GBi+s0R1656VpXvwyHf8CY5qOHGPlKvmNmoeEmropRLrGpDj/zmLA4dwlTCBHx
IdIjaWj7F4uSjiiGIb0XSNH3tkJOtNUA8AGAQnVUt/0Yv8sF9VUkxzUEqkYUrT2haFBg6DI7A0rM
PmXNiV6NDPG+FUqNMX5PM1udJQBmzXkwBt2TVFl2avPydSubVrdfab+H52DiHIl01e8u5UM1qcdp
pD+0EkyDzJBfHKxL3irBsJAXbMhS3OJjQJLhiO1agS8EImK2hlMic/QKZLRGd+LpvtUx6l/bNcB/
+oN/bza8YuTER9hveYQOtc0FJNQKzMKbjQNkL9YMZHaEi4Hbt5ANBC5N9XLJeZ8LK7u6A190l7+l
kUc51SLHMpIa9+jMNnFA2GHJgbNnBMzZLiiLsg5W2HbeZngcbrGrTnBuQb1z+NWI6Z62j1lZA9Vs
531fak8/Y2x1eizge5dfD5uwetvqxropX1nOxkx/ezQEEXlKSgEWm5w3x0mbj7UEREAw/KFdFxUu
alYXw3BBArWgmrb2pbEWvk6O7X2Xywq5O6ZkenLBH8SeGMsAokkmqkcVS2Pv1eVZji3CohrupwIH
fXQ7rClAm1q9MJr0NnsF1bIXZaKZgZW4dkFmH0ZndvTMIsDKJu0PMNovKMyTl8ztbvi/xntvcRDD
cjIRaNweM1Awj0vvfnVVhjCmNJx7F/dZQsz2k7+K/s5PuU3zyQIAQ/kQS3mu6/VHP2THSkbOzuWJ
CM28FXueXQx8fuZdk2a+dGjeCLlUl7W0bjUTtdOwrIKWN/3ptX6+y0xScwGTLsdkrW6ZSV8+nJfF
gc7pVcAc8vYJczT/iy/CKbIUREDiSS1jDgCgLpAq3D6cbFBuRf5t0oJSkQ1w6NjYLMvylosWFwHO
j0s5o/6d7m3R5SHpke4JbBKdQMnz7PRw5UG1TY9Gr+BMlKT4QBi58gUTnIYHBzuTe7BXo7iWTBFm
O8DW4pmQJdf6lY5/2isNChUJD7EhsVj31fA8OR3Tvq6b+DYC6CF5NYZl6nHl9dPZX4LuQ9OlqCLB
eFrRKk8ufdfiF+5HRstl/hHE7fBpbQOocdveKjIhr/lVGFgJ7nfDZLM9zsfBRpgjDCa2jDxPhtHm
4GOrL5tniD00HL2kRO9lgJWaGUM56LGJ4apvQw2+nL3fc6kHn7Ls3n3x7Baam71O7HqjYX0FdbFH
03vLKevvAVyQKt4ip8FifS1yMz6V4+q8rdU1XkmKkV2XngsNhOf2TYCMQlD1lP91NobkWUmOAva3
sBCTIX2axN7psekU5gpuLOEwznMO9owhD5N3FV2rwP5eWWtOwEmVXZXJsJzY2m43zQ9QbMQ197UA
n3VcljEd9ObkKLvEeCvEgFrD5o9fh+JpqavoDDfkFuN8PwLJIvLbLtWxYXJ7N8cu7521tCeYPtTI
ayYhXxMM6CQD4p/kpbbYh6kc8sUIymIEd/8yISTxs7NtJumtFEEGpI61Kaf+jUaqOiy1cbKqIXkk
+sC80/r7vQDXHU49cBcnz+YTEXLlec7LIylCPfL4yUSRh6MdFM4pnWvv1thNBEXAWl4XFxgNlCcf
nc9wYlrRh4No5MWth89+X8i3svdNWAPucpIlTIDYJz9Ged4N5yhBYgyNHtcmug2Kcrn0RnFPW6I+
TCq5QSaXT+DfkpTB3NLUAQHnMPlLAjpYxXhE0+XUcXpIjiUq78MxCQYEXLl/2f7iEVRtdfBHCwjB
l9axEsKj2X6kc5ZeDXMFYJJpbLiOf1gz3OXIZQGv1jmHSR/feILs0/ZlrbYsThqicpcTDHW2DX+6
VU3y0q/owSeeh7CqC/LiCxw0xuyDNlkpN+PFWs+ewU5UZrzQXQ43moYV7zC5Ftuzo5z2CzA01Eyx
K8JuMH/0gYF212R7yubJC0tfiDsjdqcHOWTzQzEmCqI5kw0vHlU48wyMjmU8yd7QJmXtD84S7GFR
9Fpm0vwEBOhALIiA/FyKh7VLnqbWi88KDxdbHb1V50dPnBH880ichUxXTz8a5z7N+ieGR28D2V/o
DjPrxZ4QOllfV3bIj5vQaeya9NR2zYSAxY8+5HgWYM++ZpjRXnsHUE8xiYzkyIGzcaVUAjdc3hAK
JteCDoUpHRgwU1rvMzi1Q9yCYVLgnSBOQEKMmrCO2wIO7Zg8MnWGy2XmF+bihymlKB+tKJQptIp4
MKL72TfPA4AeqIid8aTMNByb7jszYhuzgtjBeEzvvdoAXe79TLKsvl9U5T0LZ2CEON77Klrvy0ql
THraCboNu+VV8j7AH776VW5dGAe44Qadj2FRTH1U3Cq2B7ftP9UVjWdXJDnGar0L39bgYDl9om56
ce/Wqbi3yrcRucA1I1jipjobdVkFQksSl+zcJUm8QrgFsan7AXBlacjej3Wa15jHgBHG1Wg7mgH2
/ifVUYtngLzjYpqfMiZ0gxOfl2aIDt763UUu+jDmxnCuYuu9HjvnJtgWhwmuziAevzbmmj0WSkfg
TKXaJa7wH0Tgwm3uWn/nj1G0J2+YjFTPn2/jWUySBFBsqC9rk+9JHTAJhX+dZ5QOUEbOrNw95KfI
JPu69O8xD8AXlzI/OU0zHZx0qsPJiLXKB8Zc50bqSIORP/JU42aBeDZFLgRC5sAPGu30YCsifJO8
ns8E++4Hsk+fxAxvEN41UWQGC09VA4y1/QRB5Fp/bPL0W+nCqplQmCPRhUoRRJgNtUN1mnHJkVfO
5yZIgsXcAaYifxiAWaicJr9TNdw6WmaiD9Bvb9UUmTqgY8crLoWAliBrymFfC+afpWASmkLyLmZv
ZjFMRYw7A72N59JZgAGqbpVWk3uKcnirToXWo7AIfGunzL13luGBeNrggCwFP/1ofpuzxv4IlSc1
8kPamtZL4vkFtFQ5HgxG8gdmfje40DPRHfmTTyfTw3P/wc3MTIJwECQMrVbFbRO7plm+OlIBc25X
+NBaHjtywO+64NGJTNy2FZMHrbAJcxC+u6hrPjtO5VyzMmVDR/Fdk9M1WGX1lTVlQvDdXdeX8oKF
eFcOASviadYWRLis5M6dAsM8cx0AePOZHmy97WJq2wKzE1xJ7SfWVPirsvKsUsQ5xopEUJSwM5vk
hEOebRn5q2dGv7A8GTythvfWz+gLwVL3p7xZnmqkdHCLn+znaBDG42j9dOWrXb9ntRwfs2GmqDKJ
B3Oi6E1Jn9iM6Ty6dnlJCrZ5NHUIoomo43VyJMolDzGZMj4itINWGcUMMtz0hYVK8hhLlkva19OA
IQNGUwccEzy2uCIFrcEgsARBfBi8GR8OR/AZFDZL5qPE1GbPVnXvy/lA3zEfLXO6nyW5WNRaz60J
eQ3+JtkZyiTpo47jm+GAzLL8Rzvom7Pd549tt/RH01Q/81Ws1BgOWmX2MGz9YPmY4jqj14HXlkS7
pFEZKFXIaDIfwnSEVDEm6XwUpHwTYpvetr+4BvegmOkbVM6aDR1YOBqoDIEglA95hH2wK8xr7Nnm
FU8ydWjj/mStNVxGxi9Ghwdvxtx18Af0qVFPWPEwig+keMdPVtWgG5zRJ48zpLKyWoDzGAtAC2My
ngxK5+Id+GV+sIK2Ov1ll27+U5ePA83ExCkCx+Zl0oqN/7dKb/u6mXX6CMbYiKUR2NFFi6Z1NGzL
iNqo7U+b1QdleQbR3flKVYK/pchethFo7zmcYdXwhcngAIG92jdNsdxHC/vwUqXxsYCElpKxBaGO
8yS3EfHyB3wuYtuEdEijNqxk1lQZU5289j52aZ094PrZb683FzpTLLf7NeI32f1WgMfdC7jFjwWx
x3fbtE6lJUfkwiERwPLGa/5SGqSJVyzcvB4xddneIxZAGdgye6/b95oY4qO7zRW18tcy6Cgc56Nw
7fdt6FpRmQCnrd+Szv+5ihiydDZBAGyRMbrGgI9C67QdWJHg3VZQb0Ud4h6HF0B+pwPIPqwlw4lS
tFSn1fpe/NyUyXOUGUebnCxpp09tbRFf402SKM/5VNsdhSXTQRzzdhiL5nPaMB3RG2nuT41yQyWd
G4a8ZLL51C35i+zn8lGiOt0nrv21xaDIyZP/2GZGrQbz0zaHQz5/tquy+puIx/un/IKr0XTQFAmg
M/9QQWUW41mCe5nN6CmgmHIcz+V4qGCU8PSY5yiqHzr+ricipGG1gcfnKHkxUidlWbH65zjKJETV
CZWJSvhOlELORX9CPVi9iQ43DYzh7sVOUqRSRV7tttlD1CknXOfmdbt9vMz8Wkj1uZqpcIi1kSch
CNiVCVA5oClAorvWJB+q+NURMLJDbTVcKtEndyoGps0FpXakG0jE8ekpKsb+0Rg/UeKiKlzpCjwJ
zFYq2zjmdQVSIQEzGhvqwqDpVrCfI3WPIX/TsQ0tBYki26B2E83T+FmKyFwUy6oXX4STkFKlH2O8
h/QYlftU9+4ZAT4adhLonj8XyT0GiOjS2PJqN27BZeX0INixGTOo/ZDIAt0H7oul6/SgPeG3XWk0
EPKM0BnyiYIg8RHsKIBctrDHY2qpzx2WgTvageng4WfD1bsiRY8pGGdn73iF8+hX8IDLrrigngWI
pXkVEZ1DaDS7Abj2nASg4lCG9NL6mRakPun/EnTrJ7t2fm5vfpVFb6N2DmhBG+o3zgpjjvZb0Rrp
Xxi1LqYieFR6MRfnjOu80bkrMj1G8urPbhs85UuXnKbGOInZf6eGg/65EmaQ2wtLyaRD0EEv6bH9
qZoRxj+lWKnFpGlefXbFwp5Hz6TgSPLF1ORx2GI+MDx+haIF8S4CvzaVyUeVQTpcrBk3gPU9zvBb
bfIb5TefWMCFjOYu2z1pGDjqYqiLJj1l7lZvE3Gjm9KA4HPj5Dv9D9eYnb+cwPY/VI2eZ0tS5LQq
zvTt4A9rpZd4Q5I4yf8xdybbdSNZlv2VXDVHLABm6AaZg9e35GMvcYIlURL6vsfX5zYwoyJcHpE+
qUENnMslOeUSiebauefsM68p+TgZIhp3IDEBMOcOGGiHPI8bz2/CgG49JsGT6VhMYKwhWU/QeRPr
9R4C8G759vBd21Iy9iPsMe5ZnKjWroczXA+Og3YyiFZhu2FHszjOmV3RjTO6Xi3Jbybn58UC8Rdv
lz/ZSG2WQQ5RGIzL5Jyd30JoTZZ5vGwJV4WadUj8+djNxTP2cbnWvLQ+0GiOhZzd6CTQd7Wo87aD
nIpzqnW8HkOEk177qwzfn8pHaR7VCf4LYXo2j7DfLYhVyCIxErTPRE5/LcuQTqtgjB6iJP7hmxoM
c/G+DHjLmm6RN5dxM0L2pP2jv0SRM5BssAk7GB8C63Hs1L9GuNyj47gA/NhcBNa9adCq06lFRll+
S/P+VMxGzb6GXUtaMzfXHmRGNuXlX5jjzD8FNvnrCYfrCeOuoLPpd+cii0QjbFqWweX0mlR2sTHp
Jtgk4xzsZdn3PAyScd1a+0UgXVYhy7vQyWoehkEdHBMlAidB8kT5ykAgeL8kdVqHgAGWW6CA4cdf
XCbK9fkHtyVlsOQ86VP0lOn4d7dxBS4vrnn3rnU9sykUunNLdtKuMd6ioPGgSmE0qH2TGOw00zKh
K6lC+M9awJwSz/Un8enf8ha46/7FF1HYpgkbwvC4TpZr6J+GIsNpmyZmVaUifSbJixY6K0+Dk2ba
J26fgD1vG53xKoFttOhhwRylf19IEovdL8QmR4K393aBhQNlCPFs13n/unzJ0Wbo1cEd0ThfCiMH
qUOMaUOJFs45HGTxAMTBqGSLYSARx3rUHhLlChT+90DnyNRF5TmpR1TKfMYN5M76vV5B6jXyn3EN
lXl5JPJY9E+LrOxk7I0VX2QZ4uIiTzYKeTO11X0pKv9+zCB1CxwhucbZzucIBJI/kzDWB3fDvhT4
CHHfpki+JRaY0wE0EI0gufY8ec4LKz7iRDOM2Soemrc8HL4W2dCeln1DZ2b0EKGVw13h0RNb5T62
HsELdS9jFfywqDNiLxQXZ/oqMMMazmn52knHzFddb5RYH0p5an56AaUVQgz9F7NrXtHCeVelT5Vb
w1AK7StH9F9wTHe1dNpzAdiTsRzJQveS6lyzjc9SMV/GrM8vlTcfCStpO/BjtFvPTnCTnLKLChd7
0bGJVCcxoBigTUexzeuaMaEIrP1UYIhh0vmQzUfteum1DpR9UA/iM1C+EUxAS2WAqeFWbiWrHh1d
azD3VqRgG7bHOXbCfsvweZ8BRBOUN99RsXgL8TbTThVi5QoCdxNG0ttUlRmdlmXonNfa1qLjt2o5
ohKINlt3+tw16zXV2MI9Mqavw7rbjyYcdRlwpDLjeNgqEzJ6ufKrFSZ62MBu+WTjkAc8SVbNho0T
zqbq0oquCXav1ZL6HVWAinoOajvUf4aX/4g1kHdNpj33IvtKwRjt3CrLvuSJh4aMRjAV16GV340i
Qr9k0zZynkJx1C7S7HnktOyTKasXzbanbQbfgWTKYymasz5d9fLTyqIsYIsXrNNptU54aZNbE5t+
sJu3iodzhxN0bWm07ZivSVYZn3a4yCeJsFzqy/F4me8RD719nWvXpM4/aoPAlc0/tYeVCB69Ad/S
fOjnsN+WWuWtYNZRdBTg5cFvtHbS6m554GuzJzdFNJx4Hu1iyscurtnvIeYCMlbGbIKw/G3o5Knr
eb4FOhhqgjrsRr/Sn2IT+usoUHDBCfT6RzUQ20vNGymY+M4qq1vQdfrJCAnbRJq101kGrivNQMSf
5yvc6mafj7a1nWrxXAEKT5Deb6IuLnWDo6dsE3NHIE/uuroCMk2thU289ch5+dB3MGGCQOSH3ieL
iPNkMfFGdD2sqwBLbmrSCNnJr7H0gLzghNlXGk1Ac9e9hiVaj5D+RybuuoqW3rqnddpKkGlLyIpU
MaAYOfV0bJS4aBJIY4WqoS6MOysOH4VTKCQ2AEHbjs6xFrwoRlkth6MsMDHWQ/fhR1l27ub8Krvo
WAxadIzTK6P9XlZyvGWJ7LbZHDyx9B6O6rs/NfJC/Zk4GvjjoQUuGwQABW9iDsP7gv1UUKqDBvF8
FnDh/FQZzMGCCI7b5HJnxpIsnYNL25X+W437EUnjYtdQu6LCZ6ntE7dw8NCsekPbp4Q3L0GVn1Mz
CB56IapTRrBNglnIQoO4rDENl8IIX/WZUJ/hb5HPgVGVGEEkmMRz331f5qklndQrc5Mg4fvIGMYm
QmWolod3Ww7f+04gpbBIX3Y3VVn9nOfyXWTUTHV5HhzjMrosYxz9Ph+61tgkzy13f8hnLKXsIb4t
Q2qF0ogaaW2mZGFGYqrLvJVRzKfJ0MvPdJUfKZdOllSbhSM1uopTYbjPYPFQmkrWStQc6lmnkZvV
odZujawa9zr15B1ViEcZtMdQOfUyN6UGpeqJIPYEzUZ8Hn3w0rUkGTrR2eR/yhQi5LylhJeHu3pL
/V9r1fIKoEzsIR7YXPbwI+ma3MUe2JflhPA/hhTjUGtYFBv1VMI4IAYoXTa6+zKXLIeqrmWbpfu4
AlwPZSDGyr0oastQhta8n7HTbEOavFd99VPLxubQqxxgps4ZsWlD8+IJeMxF8e5X+rgx7Oqu82Lj
xEFjA0y0or/NRERTG/quHC/KVF/FSXso4x9dVW98nxoQIwiu9Bw3pxYqR9vm/SHEvTIwsO41E1Zw
U6VnXxF7Ag+rNwyyVevVm7jF1LvInou5OgpZ2CeBz+4bLFncd18X+aLypqtNGmOzxLCDsXuiDhoK
cMBRrFHB4yVEH5thdt97zKA6HUm0RsHRiCOKX3X15Vp2FRomcrzFLHDc+bg8G03oOydbFs4VTCNF
hF10b2CKy5UAoriMvGfVDAE67DONbbZMIxysmRHzr5nEMp5qqChA49g2K2IUbbzrqGAXASX0x9xJ
e9vOpQ1Sx5WHOo+/T3rirTFYnudonB8TNz4AIFU+GOAibPs8dnRD29AbkIkzcWRvr+f9TdeEAg3X
Hq4F/Ih6D2/PT401GaXVHI8+cXyHogtlpYbUTTRDxsd2MIh5t6z1gCFXhwaTnYANwYrll3KaoXzM
u66h7UsG/ob+IJbbmPmXa8aaSoxVc/CztRFQneeELs89esCPLAk6vhgsrirUKexMYYNS2b0AUdDp
ANh2c4jtHoeQmnWyjOiMN07VORcfdTVmN/ngPc06ZUKVCgWyqnw2Yp9Mu4LaLC/OtEoMWm004zxF
8b5s9BpLznwulSW0wN++ydzsTVRmRoKmPGXuvYVWfbXc8Z6hZDgZhqQBSdjwqqc62OVmzJqtxeyH
z3FllHF6Kk3jLkcb25Rhc1ADx2Yxzvlu+taURr4dsShiwGoPVR5Rboh+VeiietCH4kOL86P6R0mr
HJqFe8pE8z3hn0pPxpvu53cpr7V6DugQVs8GAupfNb/Md4uzKka+AFBxyAbgC+NwxJXtUXSB4SRW
ZP7az/3TYk6xYv1+yF2Y12icDs9ILBs/83K6LBJZSwXZOmwFR3VZxMchiJ8HqLNHDKDPfcMoNZTQ
sCb5o8sMc49yka0rw1Vi8xbD63g3lZieQD+ebVNHw1kWeG5EhxUBjSWrvMh0GGRs1H9nt1i5mkHL
IW0zlAVWdOqn+Xn5PLqBxhPuKHEEmHaNfNc8hLl/WMbKMKCWrHXws8wpuj9ob5o/0hS+lq6RV8m4
pzBXhLu6JNTrOMQRCxk/+G7M5FDVWwlpcRcDqb96HOD2vqd9C6ZUsW2o2+otOksSK+bt7uDIXIYx
m4wDAjj2GV+zD+7WiGJ5y7L58Jl0WNyyy5FVZhQk2ph5rAhkm65ZD6Gq5BZBtc3GKd4RHOZdXqh6
1DbcL7avUbHjOq5Z4W54CLG6UdaRYMSSTaK9oE9quWkA88NpN7RP775XAhGdfVqP/IldDq9zo+/C
z9CjCTjzfaRmc3mXEWrZZ0aDAwxDDyi4fhVLtjgL7WFy2cuJRqOkhwBfdiwqBtW2CsTG6vErL9+d
HEtmFI7N563bdjxF4Mhfl7uZRxrb2oIlGN1rIateZf0qaApcq3FzgDyx7VPMME5jH2c3pqnM0nZL
wrgOc2utd0a2Hu13ODjBmou33RO6ui6/3rScWuYSr/EsSW2xZFNSdbDH/59v+ol7ByrYqeNpRuWA
2C+O2UjmDyFMqhtO0NbyWtLoOV0XlnxvQrM+EfhkEuAcmMZy7USMm8sshT2pGkj8JH34hDy2avmj
XwObHomOFZmcBL2TgTOa9MAO+65wgUQ0TnIh5kV3mKSHz/CzgnNCscP5Hr7GHssT6gPYxKX+3pf+
dbmvFv2x1+sZfyufkzsyuEIGDA6mGrLVWLa8LhataySywbGtOcB6UxCLGj+JdkzHzjvovvkZBRsn
AjY9xS8Xp9bXVlXKO3sIiBZUbM0yWX2DphBR9cMWlR3yQwLWcuwCnquR8UPOmXUzLSxWhdO8GQlP
dcfDoyG99EebYHLw5Xl5+wdyoKWnqx6j3u4u9ayxulVe8uWWqHhd7A1agSF8cVRDE7Rd71ZJ57Kw
ooyMGgLp+de+Ch4Xq6A7WW91ak0rGj9g29B3In3gsEIV8HGoGZEuT4AungYyFceoHO80TCC4OcJv
cQR9XJ/2dTPqd4nDkkShEebcbldYjCFQw+1f7pFF/5FoWE2T3IVs0vlex09Q+tIzfSo7GETZ2u7E
A8vft8Y3Q+ZT/KKBN9G7ZqiCnih/XKJGtgq3R9YEYEa3OCL4fM/ETAe1SEBs6IT212UJLj2w3eqE
IpGDJs15K+56onGUthXn1qzGO9wdz6MdBefO4kA/Fv3R0MpupyXWeFxy/EvXapSEL0uIYZRGufdb
xwHNXnusZQZvjdui3PhDIXYIz8MqrC2EELVTRNEoDrMnHvAIFhwGwoE/ATUZWonATPXZthUTFpq4
oNAaBPOGMO28ynj1yJJ0vgdv5NO8H5oBptEBQT3XMMGQbPrew5Q81L2+7znCXyqOMAnrIOgEcIsF
PGTDyRFcOoW2DfsfPVDyWMEOlueKHshrTg13kKQap1Fu8EZ2YoM2cJ58MBBE+9+0InTX+TRdF+rF
MmNSs3TSI3rDlvdWT6FMqhA+XcSKCX7u80Q3KLO/f14QEElNNGcsXitFzaBL9ynq+nHr9lGxybQS
6SwSPzjyvWQ1X6PW4FFuAdvdDKZMrpzvDKL+1WPpNxxUB/PzMWCPHlseRs+7zCe3lMS8ZhM3s/dG
yY3+oOY++lnMgW1xWpy7iNWAzc2Nq4DHQIyZZnSG+xT76brRDRucXCAPtq9UZJVsMXBY7eaI3i/e
R1HCQd1kbxGVJILAL7NTaUa6N0yxzzkHdZ1Vf7rg206ku1Dd5XnHEXw4LbfOoq3ncYVzKvoofA6P
NHedSRwWdxyv/gJ9+q/EWnoDhM2miR4B3fwN05qmdeeNNNeuafvcEv9mLAk/DLWmSaB3nor1qIAn
y8t/weqx/lUvfjIfin4qIu8rrY9Y7QHz5vGr5mjBgVDzAX+erro4Q1JS5tco492oB729DeGMIvmn
nLHmxFw1ps86xKpv6ZQlF6n/Fb7LEP9K+QSpCDLHpSIBMNoft6+yTW1jsKgrGk3nC0lEAirpfNQH
9zk2OLWBsaTESkchp6+1Wgs9mXHIyetimYg9lizk0E9abtcs3xJ50lzmHqfWALvFNMrJZjdiZnxo
cFaTDwblWofpTsO+0Tonu8ddObXWcQrhHFZRcFxmCNceHzJeUOr/AV8lcy96faZ8E9cKGtFGHXYC
DgZmlT2iPRrHNsupti2LbegqlZQTj46DYtMltgak2r6bZYdJBpiapZwJep8xzt1Sx0dtmOJ8q2l6
vMbguUqzpttXPa2RbdBV5yQXByhABIQKHu4FoCagpX12hqRxyUfsFgh4vIPoRXoYG21dJPSRJAoN
AVPwVDX2szZ5B5MIxsELqD5tBA12yxndxQBr+XiVve5dKKZhEvLll/R2r/S+8S8jrNfonlxx5g2P
A2FajKz1pvSIHQRJcTHDIdkKNe0Ixp7SNLPVBDOFliMMfmxpeiK8Uc/abLqGQ2RjCS2sOxKjeKvw
XR061/pOTpsEgJpX07gkuQ50yMCutM6dNt5MRgeLNB5568m9KcoCM2Tu73qA5fuYZ6VTZs5W7xm4
A+mj0KfNthjEpzAYKVxkO5HNT+SmKsYv2HiSv1j+mn+CSSh+qs36hL0Ql5/7+xWb8RiK0E0/UTBI
zxkS2xzS3EO7Ti39cGfUI4ZQ/iiJAtGHyoK//G0NTFSNkk4L/Lwr3WlAX3XGheaNfapPJOTpkF61
sfcj5aiwAeNSbf/3PYMw1L7pj4sGly0DxwVF+gOH8Rs3gPd/zmkfrNYC3Qqdzt76U89M7U13DYGy
tHGrp0wy3XQa50BeIOOa0/RuLnCAQu7i2getxIWmneualqZ0DH5ocwonyiJo7LJpI8ZIQjEF+QOG
3dkFZvXox7FzCJ3jsh9wG9DWnRvZJBiADwk50jPecCvNp6jEB1JFkLL0kvDdZ3bBTt+1mdMtpwes
xbZ+3yqSFMY/NXaR66YRmnetdpiqqLhI+W5q5c0Nsi/mkEwI5MFLbLrvboP1cAFUdi1PgpRhaMO1
vk9o2l6XDXC1FgjNL5tBleSg8USA9qqoX5VHmDbnG0URyTKOl9SagKYJbgETPklNYDdyslMk8tfC
Znk7NQPJD/snC1YU3OkbgdscvQzIc/IWU5u5i49L8G0RRQKohUWCb1yp0Lu29EIM4g+2Nx6WJW+s
SE+ifEu5k7dWnTsk4U+mxxSkmGuopWRLFclozkmBYXP9PCKMVUJNqyBvpdZccYt7nJKkz4EyMjDw
x3W2GlrBNKLwrYsEWSoXmOL+NR6Pnzwe0A7KvFzNrfZDDMI5FyJ0NkH4swicr3HgH/sUjxAD4ng3
c2wwCE5/iuuJCWB2wn8rrfotTKCDLnO1pSxiToVUlSRoqIqoMODXBfIRPS4b9JgSuQpFaW0MdHBC
qsAYMaDPsm7kaKIygFP+gjgVnVLXxV4Q0YnpkO9jzzmd25mFNuIUFYT2QwdG/rAcYBuxoxqGRKr6
9Lz08x1u8Trsx1vIC1AH2err7C6UDSbJYpwFqdoTme9uPNR7vB28bovwtHx25VQoTnX/HJanvOV3
gLG7mlrdPlJM6q1ImsykDPasoBBWQj+jFIB6ZupQDc4HkPOt/gKmFN6gMxxxB/PmVVSNsiauxar0
QbBUgZeZPgYz8tbSXgGUQqxtkYE0KMnWNBfDSbwdN9B1aayI0XoYP2ZAj3WvHKD2J0g/VuYAxyC/
8XkbYkwIWtyKc+kyXeEJSGJyBXo3biqqt9X4TpaGbnEwhP7XYGarju8YV5/ukHjza5KBtRHeVXNH
cYL3DC3kf4DwvsJ0ja2lrWVAqHSZ/m0ZnideUTst73FiIwZgs/g8qC4XwSJx6hC7NmXaBatl16Uj
cBcyUgZP9Rv6qDYW9dGLYiZ1irAHv73zWx6lvp23q0TzbmMQQW1whv7QiOyxoqDtcc79Fz3gaNik
xE4a278GLf4ydjnk8PvinBfNd8onMV66DsHDeELQd4mfr3tUodscoveJSteenb75EdZjcm7Ikiyz
gKeTqu1AsN6FQfM18qboc2ovI/uoj4b5mFv5CxTIEIRN5W1s5fWsBYlbq+XqDdMaq1+P1hnoBAsb
vIVzZhf7MC5aatvgH2d9ew3y8FiMtfVE3pV2dSU+lhLfMdvD1f/++Mdy8KfHvyd04UnLEtICqv8b
CGkuzQEmL9drC0yFtCvybTJJ446az2rTg4jgXOE1u0xtOcp4fg+JfTxT/0ZsMR5OQ8WhKogQrize
+gFxtGcDjqPWgP2bs8zgfBPr50TID0cbt5zfi1ODs5q7FJtwLg8whWBMJBwePDq4Nxbhmo07kCTQ
6KQ4aHaHgzG3XjTtPYgia4OY4GAwC+NdjsyyL50AL3x219NlcN+ajCvJ7JzaglOLM7nGIUoAwijF
KwmlhEji1Osy6OQ2ztjCKGVk+UWp/L9BT5Nx2WWPw4BpN1TXvRAv5aClnwkyUqOnVEP9bEL6zSEd
pvshLt7kzDFt0QicjCyTlvLHFRp1c/b7Ak/B6UGrooQ0ZD2ybZ63i0+FPj1/W+MkdGg+3y/Pk0HB
NhYRvzOTdW569w1H4XUcqTqbkS1B41DRxXhfASwkDNPQNZ3Um0VmGSbH5+CZbjIMXP4c3ZkWWuby
fBd5k50t35tXZtG9eHHZnx3/ozNeqoSXR2T1An/dqocIgYcJBut9roY6qVzGiy+DKtp1aSK7tCh1
dTO/jUFfrY26JCylBTt6QZYBcqHuAdHvzpMMH5b147JB1cp+2JpacoTD9b0kq7rOqwCbd6qz6fJT
+pVR9Tu25Z8GnEk1eprNEmpu8Q2znwwswvxYcvIk6/aBrLn3lF9nkeiCgbyu2w1Hk0f9nW9Tg16E
frqv9WI3h9aN/S/SY4Twi7CPkSOi8GyJfuKAQ4oV4lLpYlg5KoPcjP2PsY6w1wTGZwR1NkeKJOda
+aND/jARcoSfVD+YdthE+JhWBtEVQJF28zCKg286AbbKHBxuaSeX5Tb9f93/9++a/bB5fBTlVEdB
2P7Xvy0J/P+w/8+UPI7+fePWS1J/i/Kf/9y4tXzGZ+WW1P9m6hJZW+CWMDlLYvv57AA0zb8ZwiHw
QfrddFQf0j86t8y/CSqZHF03LVvgzmJc/nsHoPwb3Sg4YPgdcaYZ/Nn+3k14+xyom99+/B95l92K
KG+b//w/v4/dFr8LKHKTlinpCYIkfzzlVn3tc1adcsLrBb2pJo149S0W07YW5l96iYDp/PExr8Z7
Gj0sCyo2QAT992YP6jaqlIAHER5mrYeUZhqzNd0Hjl0eHZwBt4gXUz1F7JBjRgr7wbW0V0+lhXIH
kM+IgopdR9YPNUJOSnmw5nj5wQ2b8OarD3Rd2RtbdMehRKdm51BfRardm9Gg3+elm+3ysjdpQTay
Vz0++X2LujAQMBgKU4KY/vsHzwVZbTvDQZS6+VrmzTqgfveYD/R1xYXhnmg6522ZxN6G9rxvbax9
rUM7vhl1+8shsL4mPZ3sbdsIDtSxG2uyYy/SyYrDgNS1pr2ovHYJKW4KqcMTrXrgXu30bFW9gbNZ
2GffA2sbThT2VM7MU1FT9KYJEa9XGFGCRvqj0+4JMalzXd8cdSNuHpI0vQbs/C9zT/sMrY7kP2SR
PNDcdDNIGJ9Hvj3snZh9SXebtwaABhDoSWzMxBtPs5tOJ0N9YBIdTi2hf618QGAWftrcS7pVj+ZA
rXw0jwOR1rI7JasphRBF4sfcO6b2REZeXoCo8uxh+BjhPx2T2KKrVqJD1lO6NwbzOR8T/SmrpbXR
nugu016ohzCeOlKRbXE2spfeKYDVjEN3QSWbjrFFuRtFON0w2bveGK2nfLYtYiuskzRdx5LsV0d9
W3VeALDW0S+Nrgt2cV64dtTS0FRABVK1N3Z5pEClORzc0WieVaiytPsnDemwRFdbMVtXbNT17rVh
wxp7oj8nndudDR1HTOXZh6EfBgTrpCRZyLlUk6ewyctTV+FZlo5uwUvRvxR0M1+aSM/3U2c5oG6s
U4U94UAiHVk9RvYtcUbdDJnszfw8eFV23wSec9/Gk3NfkqvE+zOEu38EFrzCp225lkegt8Nt+dA1
1amL8unyj5+KYFCwmmEkHBL43YaZTy/kbzTMFmX0hf8DQ50oMFMnH2MRXUB1NHduAK6EVqTMItut
xaChjNB9aqLiQyYuGaA06be2UXj3FkLpIe2JhaF+tptOCOeus6wOFpb7Tub4apHB+ULV8s+4ihDd
U46wTpFqK63KikufqICgV0d4JqR14Xx2jWffO7jNaJ/b7jkg/H7h1BddkIP1HUiKl9D1n2DIDK9R
TCxekgiWk95u9KgI0w1ZbNL+HqzjvLCM42CyasAGPz1EzTQ9ZOG8LZzBWFVja17ralPlHB4YlAf9
lBdQTbQAa1eIaeLU9/7NHqrx5OeUHlVOvXNnQiOTiI/WmD7hmFPqsP11whu/QrXdW67JNneOsMxy
vBinpOeslvyq2+4gU8x5WZe0t4DlAsqs/pg1eNyBGoejoVJqFhEs+lQjCiqamJxZ1pnnOmSHq2XR
tkiGJ8RhQE5moO17VI0imV4KOxq/GiyYWZpVyWqsrPkmquY5cwShTlpBONtp49NcaYfIbmKqATcU
7mkbZsH2FNEU/k8flp+La6virNwGe6RlndIP7OTYOovH0RsfNMGKM4k6Fe3z40vRRT/5+z4ANkvO
fW/hiqiGnV0l86ZKinTXex5Ly2GqH8o0ONe5iIjKGk8xRu3nNsz2PHmavUgIZI/wIm+11C/kw/dN
OeKJ5+GoYDPtBXIHch5C6UXOhXMm78fh2jnnmWZ/fiC7AfeyYYr3sZIs7n2iQKuxk2/Aw+LD6Flf
gsKNKVrUbMQ31/mWuxNaDdCjtTvMKi1dVscSWd+V0E6cDg2+aH0g53U6PVqWH6ht+zb0e+8cEOx6
MmR833R+dDdrDsTVursw19Lz3Yzf1H6M+AaWlMWY6FQ5NjVy45c0a187F0gRwoi3skTVA5rmnFCx
LlpHDYvCEJPIS9G3RwGc/GsSlLz4ZvjAiVMciiZ/cy2jOwySINfQ5/WFNq912xKxLfpxvmp68uAb
dnj0MJbSPGM9T2E3nDQAOze2o1jzKGbfA5A1bwTpzNs8wUqOhUV+3USLtT5S3epfLcw2537Uo7Xh
zMMrwcPiYE46PMqUfjvAMLQH6dq31DTTZ8zG7IO4afYi0LsX0yqe056eS2pcIH1RsvdUWJwg55xV
Ky6cS2VSwOXLOHuuwciuZCTlB7ly1Nxx/BWN1b6KxSpml/xRD+M77zXrOZ3teY+ibhzIF0ZPVD9A
xCb0QYzVfXVjCYEHK9nTRF3l1uk97S6eJW9TFqSnsmmMc94Q6KftHo5llLz1BQzBkXvujlV4/FaN
xSq1gAfKnAIVn16go9am8a5Np+Lb0G0SXArv9NxMLGCqS2jyS4XFyQSouraLhogadvVDvcAEMMQ2
MvgEG54Oh4flwyDoXht0x15jVmNRY6rFUNdV10x9mGUyYwA06g1ednrj2+xhMq+mNbK7EQGF3jWA
storoWXSUGh0ybthpuiXaMhr25g+HCt2rgYndXOSV8/LrOvyb1E/plczOuo8YBISBmdz6uRdRQZ9
BVK2PA62XayR6o1TVnHtUe7ebSqj0W6eBePBya0nkbF0Gw2xJZMTPs1DZ1zjOL+Bm78bKy96hPqe
oAfXb04WJj8QCk/UL9mvWUjou9G+DKNGcLYBly3jHLJulOgH7PnNlvckVQONYKsBdNRP+miXkqbZ
Ed/uT6XTmCv8IETOIV4WRZRuPEOkFJKWrA7HprwvrOzEvhLGDerGeuKrbY7jDjzIhnxoSxSGjsII
Q/HKipujXdnhgTTFvOd3moH0NMaT3hPkRisl3ldX7cUcKD2ptbnmyEyHRKXBCKWyi8zfUZRAb+og
u+9CHS1YfWAb89oL8AFEXMI1iAPv2neme23Hurkm4znyFV3IKOuTbffVW5r5K1Yc4muaDe+Fk3+J
iD9zHVrJjguyOGsUINxUC8It6nIMJXLIeWVRC9HFHSdWp0ofRFt0p9C2P5YfZTJ5UFaqC6K6SdrD
cN7NiHgW0LEpH6zXLhf1ppgyGEsecRirMgoE4vqUll73JDvimQgH5vdUz7d+Vhq/OjlcfIkrC2Yn
DLKKFu8syKpnzcgDeIlhfg91ijYw13FPnovBpmvhCRZDkD5ULMRXfInE96YcyNHHLmMbJJNZkyyL
aKMRdT/v9b4f1gBA5NVvdDJkaV9sHWHc6QNrlobME+jsaDrZlqSgZ0qGR8NNjja1AZuCkrV7KSiM
0fSsPc2JrV+E7hY7jUDEnR1mX7oGcA8T7WOe8Ynx1ORb2ojaTV1SQcA1+mw3AmBiiVc0tsPiqam/
R3mQ3qfKlAtoZloJvsL36gt7P1aAi1xRJgyHiqgbyvEy19M7d3G5nx23OMrZuaTBTGgpH4ftoN5T
Q6xfHTm5x5HA9HX5MIFlZSqgBSesEmxURA1Cb7g3NHt+qAPqRdD3uSSs5FVOXKR9NpyCwuh23mxr
3N4BjzRSlVfyHeHWz/P+qpMDObNbKtiXB+8G1UdrM6zj+6Sy7lwP1PRUePLeEtaWypfyxDczOqI6
FIYa6N0aPkFAKlsa7ffeJco2Bvktmi3vyWwfc8JYp7qhk3akUqizyukX/8nOC+vou9Fz6bq96Tym
fajvwj6aVBODWIWGSoTZ+IYELUknLzKmEzjK4ph24AiygKb0xrKCdZhW2Vtpol7Dp62xT2fRVYTt
L9kb+T0HopVv8HpykyC/L+0qv8/Vh8wa7006zk//+CkIhTXP3BHEaC1PuR/J01zTUpdrHJTM2mY8
5UNp6gEcT19j+SSHc6bzyAEZG3zJbZDLafyDrt/sMcyMW5Jr0RfVkrZuQ747XbDXQlNc6zgYOaIl
mxrFc9fkZrmbitLmJcN80Nah9ZhlwW4yqdrMpTSeykq5h6Zq+PklaubvNRUHDzllhOy1Y9TAJKq/
wNsqqVifgwsaW7O30fZxMUByCsFYPwZ8y3YRiIZV76egScaqea01CKaFSL8WE9bQUbTmISdrVEaQ
cHox3vOuQaXPvPgwFAQBxymY94O6ATBW9Y91+cxA65JR9nggkhm8S2C+UiZX4jhqSiCtJpa4DhYZ
oLlrORCS8/Xan9HK6Ri2sTUz/zIK6GPyPLmojc2EDS0yS+OYY2la95PvneGHf++diSgBR2efB9nK
aE42O/+fWRruDbKg3yVsx5XVA1ZNuDp2OSbljeu32mOYp7S5Veb8AAmxhMYtu/uAEm/Q8S4Uit7/
b5LOa0lOZIuiX0QEJCQJr0V532rfL0TLNN67hK+/q+a+KDROGlVB5jF7ry2SmxIoTaqZBbrnYQK2
0na4prMV0roD4mw7K94hHd1Qtj3xTjm3ooKxntbqbIcpnuHE+agnFv7JzJssRys5delDHO6zARnA
zQwCfpKan0kAhIuxILBypxooJ9wdFI3O3Zy66hdjAQc00X+ABicQABh3xsLmRI0kA3R9eU0GttVV
K7ki0DeukkKq+wCRfeg9YJOuICrXDD8lEJHvxS0e6V1/uaz4Nb3huESOPoih3IposairSqgdVVLv
Yg+VVcnKY2NGycFKsIYUdcL4ULf5tY388QgBs3l1PHdPd5s+TWxWsKTl8wZwn7FCBzi/NhNGBBRI
y8FSBfE9fVIjLmumfaUFFNbvyW2XgDybt045z2Xr6jU9urGK8+GULhYk3bGF4lNV1iqschWg9PoY
ZX/IcyiqzKYFjZ/N8tKw5lX1o+323WtgJ2igCauKTR00HeQ/FZvUYXiihXGyCJGBrK6GPBdd5x2d
S4//nYCNuAomX0F2L5ifTxNOX0HShmytS1I7eLZ1bW1q4bxbjjzajIB2mG/zoGXju1ac1HtGKa91
qNUJAyyU3mXl5m/gvajfceKhs1rYCfET1BGvbmKzma27dmf2FtrN6YyYfwbCVEBCy6Yd685byFkF
3OxlsbBCV9MZixvT7xRGfBbPn8PVDqeXqskvhZJo6f2bn83/BMN8hKeYsmLUlJHZe4d5wN7TNrBM
Wtz1zpwFjenEge4dd5Xm5tG2Y5IORXbVbp3jkMgeGycQZjYA4MJEPI/kAwv1Om7xPRV8VSmi2XU6
ucvK7lMu+mxtJ8aynyEqS5NPcFH85nMDa61IaWLg12CoSkBxsd6Og8YmmcFTNUDk7trnuX8Sg7i5
ukKytQxn9qRi3SKUYQBgz0ArYWDnsMhX4GbgWnPTgKhA52k+vgtyQuuubnGiC/b+hE9Vx/9+cEAh
Haup9TExbdQiQTVnkH6NWrD5VPVZd/7rbKK/hKPyPdXuLzyDn8bAl1mP8bZw/DPxhTogQOhY1BFq
MxneEy3exOgfrIwZPKSZTRaawzGkv105ohlhUDTbpCS+YK5hGxG27fR/2z75NlF3rTBnvqbJdPO0
evGz4XkisRcBYfOsDRQ145q259uVMxNF0hyp7znwF1zc2kgCJ007huH2IY3MdG/3FtpTvZ/pj1at
7JBCZN6HYpwCTeanb7yS2hrkm35GBfYAIB5qjc6kab6WxLvhvESyWz/7FHfnlvR1JNAcD8aJBKA1
MRDnqmFjQibxMwCdne7Ut6ynv2IRbw6CR6K+/+k++lfyxODlmq4CpXgAHGw/AECeaFACTz7QNjbJ
4mESws9cCDlqIYZWnhPEnswCgbH/ZFad3pq1/RqP7nL0J4VJ5IHMd3MvCYSDxciIBC3dgNFIp6fI
Fre8ThSiNAPnEQt2o0A+57kILaae8Lv5tyotcNbY7Nm6cdWPc9wAVuajLezleZLY1FMyo1ju4vXH
MgiIsMOI3fyGrhQGXat+KiO++E2Occd/YUZB8LUBljQ20yGYSMkApJc664VYqtn+9q0czlYe/1nm
YTwOZfQzaSDfZRH3AaX+kk7RumsaC0URE5o2x4IPupmL7R351JNKRxw5ZgaSRPfwVv0nPHrfWQhi
oYOiH9iE0M5z9gPXKg+qh109TbyPZXGfl2S4xEaFr3p2vqZh24xgpIbaeAj6rO+6TKrrVDovhumI
s9Co70BdMb9SMyxKXHC4K1YjlAByQ120Xk57zxjd82gm9sbJnGf1CI+YHsQXwb54w4yFTDW/T+DR
OJ+jIz4cWA/rJU34olSyTUu4+Y1rSNIZOkD2ArgfSyN2Z1u7dZEmjwqcYrLP0U8g0CKavbWZ0LfD
LzIRLk0JMJG02hwF06uclnZVufJfZtf/WvueZ7yAWvt7OzrJWfytlSoYJRgeq0i5H8i9t4seO+LQ
DE9mN5OMMbvmxlHE9VktvECtOPXHZULZyTAuQRdmwBsxmQZiUjH6Hd6DaQvg61AWZsOBUMx7l+yx
HPsRansUjWmOqtHLSarzwvWM+fogzEacirHpNqLx/SACyfcYhIKkF8eF9cSqKsFvZCmiaEUHJI6V
P16qTi3PSTmIVY8/UhtN/eU7gMetUKJHHWKudD4oZQI6rHCTM9mdvIMLLzBWcC6NzsGCEg7AGSlc
2WF/DfaFiRRNnERfUjUmzhjwV17RiLU/SnRdwNYeOTHNutIwlVBgROvEzGmbeofvI15Q0AiMk8Xb
GDX+Nmy9JyMmY2UcZlSa8YQM3srNvUFmg4zGP2a+YE+cG3lvk3ebPQ4esnCfQLPC0usvJz8BAd1V
4VpLpKAeRduxcqbPENN60PGnZslaaxTxcO562gL4W2Ce4268tebYAwbILRKNoNQbeI0s4HibXJXF
po+yq4ncBDNBFwxmdRvbLQvsY9JNVA3jdhinfGXZ7U8vxhdwSNdIcbNQ5f+L8+kfiJ0+4HIhSitK
noe4ONYt+nv0ow85NUMAiuGtlQPwt+BQKZe3utVFtnM6Y8Zk+92GfXhupl+zb/7zsdu6nvNEDuYP
mHoW6S50hMbuz62qrbM0SuZFyxzChzcW2N4tTshZnNwWyXzeDU8dVkREywO4TBVeCwZfBDdqi9vE
+dbEqZFf6SLbLTRUinLZxRikSxyaJ+0a1pZtD2xlQ0M5rOsd5HXYrF4Hf7qcAO2jZR6sGjMZU2I6
YXI+ooiUtyVcu/5so1D1d86SEWWc2cVmEXA7hyItecpScLR5uXFS5zsE7rCOq/g7pB5e5Um3d7rB
P/Y+7PSa4XCcEvmDX8LY9Q8BUTROT6MifmRqRUAOtdwDlsjXA+0eFNhMcJrr1NuWMcrp0FIvPIqu
xVdfRQX5ZQuuRuSQOE5akObhEO6tuL+VYdbzUg9VerenmhbESc3t//9mhBDwKvA2tUxIFp/yQ5Q5
cQIC19FS6NMy2N1OhIZ/axzIlGUWo93kQib4MILE3J17aIah1xZHK/VR2kw2l4CY3sdosu6NPX6a
XoYnEa18TQR1MAvGlpE1tO8GjcxtWcJ97HbAivRkHZ2lny/+DDpxiKoLNWx0Iq2tWqVde8s9UZMS
0P1mUxOS5w0ZWrrZxgvj38R3Pbk6BU5uJm/9XJ6wAx89bbafOKD+oH1XIEP50hl/rZZO+Nsye479
OT7MnWbg0dXxkxumm8S03iS5EWeHqmgjpx/LfM8ENDYGs2s3osMmwXI9ave7yObd0jMV7/sw31Sx
OaxbMk2HRlwTZkkIzsdfiaz99WJ11VojBmLfwoSTKZRJfCO/Vzf7/tqIsbuG/fE/vJSTbzyJhIjG
jRFYLrwNIE7qd1Uc0FNxJrbFKW4kaHrE2ptqENWqRGdK3ypWg8Br7yXihsPvEguR/GtQ9FFQzejW
82xP5k0G6iAxTznioKC1AXhOy9S9dJNlwza6q6KfLglC5BOe+b2cnWlnlGaOCNUK8TqoaUNJfOlD
lCxSxeWZZBFs2w4CUcfRb2lM05aHdXVyis6jv/XGR/yufHRGNKwY844e6QVNEV8Wq9Gs2XwYWdXj
TiQLAJ3qln9veFhSFAqSTN3wP63DDLZb0rXhQVuvQ72MD3op5ygIITIZbdY6lnruWH98K4sxdToP
No57mmiRx9uw8L/F6Bg79NNw8vrG2rW2+usA097iYZUPgY55s4TaCVl0z7hdu2d7ZlU4J9o6/PeX
yKbJH00ngPztpu6VfJT21G/ae6KHQx5ofCcsM5860/nIGAZpHI0C2u8lzldZ7Yqr57IaCq2dPdoX
Lx/co2VOaMIW1a5p/6Q5zMfI4Jzzupx0AY9b1MDtdpCQ9OqK5ALoDM+VAM86KdZjjI5ZULSo/bJ1
X+Gwdlu/DZoY1mBX2eL8Z4mRdzWJQPXC5NWUNrLKSMdv5UN/PHrGOU+KS+TVxdHle1wpKDYXyaA2
zhcH1maqV71dl092iYDEZUFTtUi4RhkXdH39snbKGfd8o55jW9drYVvp0XNMDr+ezeQysD+liSgA
sQZJklzR4tBfj43DAQjyiJmrdzJx7fKB1kzpWK7vyBb8GKQ7/Fpak5phYmEYgT82cFZgpUyWG4DW
+upRhbPUeyrrMj8RVUX36CfGzjOrNGjRj7NfgCzDdR7ftdbx3Yq6D3+sMGjXUYIuBruHrcdPFc93
tDAw+6pWHS1DBAYvwtZU97ic1vy6b/1Qe0SViltS5F+j4tCRTaiussnwyJsm+cpcHySPQed9Lh6K
LvcPxit3M0zt/BJ3LSF4rvkAGaULov2M7bf51lWuTTMJDb2HKr/vY8aa+ih1lwczjl/iWHE5MBRd
Qtpyuza2ZlueFsxXK2MwaPZiLqu6ls9+FOt14WL5Wyqsi0htg9H7EizFfWUdycjmDKvcwDSZddUR
BNIR9tY20eFL48z1abDEdOBN5lSdGcY6iTiOVXhDODRuWgs9g46yQy8f8lLPqLdhRQ5xyxoyYVej
2ff+Mn15eMScxG5RXRLTbBjPl/NG9+MNZK/YxAvAqcbN0msXYjVxSnzIzVAe/KWC5Uj2lqV+j5Fh
s2PDVTQbW72wtvam4QfDfoGU4xGmYbv5qtd+QULszHdrO6ShUrGt55YN8YPROC1zf+JpXc9my3KR
Dj4gI4sxLTCaVdx1X9XMzcbkjWDxtJqv1dyuekofydxyZZiwitzHCi5JsyfSvKLrmPbMgxaoWt7e
1yFN5fh7DvFTzOOXUUrAIIZ3dZRf3QbH3NgujncGWADISdOOPZL3IJL7pXerSarbKZt2uci+/ZpH
tEH1sRk6PEHMgFaepBnCsrcEpDVm6zT1T0VJvBCOP01NXGLCWk2sO69RW/nIdx2eLXe0j0mfj0Cj
vQ4Zl/vOzYfmreNS8tp5F2o6wzEz/oJuaAOCF+XaTbKTmt1XRTSZrUZxKznEMdNFmEPI+WiE3jdY
+E/qMUkc/VjfekbdbKLAkEXjticM+z+5r1ll70t+g7hdryeXxUKWGsfOLE0Ckv3DyHXzE/liW0zs
FkcnSC1z3o7ozX3t2HcH/B+AQxNNL81CXSAlQS1hFjS6WIKpwwxoAw0lVistRQbalG2tsgDAJtx6
XWXRfSp4dkJd5y9zbnVP9sJeR4XMTlgloRRGMke4hxmkdVsgrGSMbCAV+VsxaFpyjqqZxd0ZUQP+
Fjl78J3t/FxPIVC1MiUGK2adj3h0VzCOPHAo/gnr6AM3FD0Dl9Y6E1CWamsGHNKypHMb+W2RfmBN
RDgnGdhhJWdsGkkZrwtLUYyN5ZFAKr50+sNcJH+9yUG5E8YHxBGvTJWWAxwUEnSkc3eUS90Hspr+
1IXL+fihKrC+zmU7YiSfwCnmaUee3yi2bPgukPOsrWrify6vDoOfuNzjr9xosyB2BSBgPswn4dVz
UDEf3Ri+Nd9TMkEk7UA46eEyAakUE5dwOvDoed1jSpZgWJbh8FuNADINSLPB0LUuZSdioyhGiNl0
MVkpZrpLar9/khMEZnYe4f7h8/A5eFcu8qq7Qao99t7+aNfIH9xSH7s/McanU0Rxt4kL1Ct2mHgE
5AB7nYkBCDtAFkkxWsf/fijJPtlW8/DVgGtdVzS4KxbjwzF9jB2YZRwa/sPFgewh6Tk2s9+rO1fI
f+Vudkj8fMCCGo5i7QzsfAiIc5lh4qthk2LcQkWb7Q1KBuxFkawgtxkkN3Ht3Cu7/BlV/eIUhfzA
szRPsn1ye4S8VRWazAStZgMLd9iYaUQy0EMSSWNFDeYuZJTwGRAtNLJL0Z9wxjd2V5Vb2xjuKSR/
dELRJnHNtYQrj5K+w7gQZcVZwvre/tkxzflJVHZqOmdG2mpvBwa2L36PznouHQBHPJXP1lcijXlf
VebrHA7zm11akCy86ZdY+i/MWPmZzGuYusrdZhW4oXQRchvbgI6Qj39hjwgW17Xv1uMHljYtmQ5j
tp5FSigEJdemnRf3mnXMwgrAMcaAT65YdmXdFAykza+WARIkOZD5Y5pzwD7agTKrkE+MKshyVrvO
41s0xvgYV4X5lJuEb9jR8hrxDQBEdGGrV8COALgjOi38KEiB4qypErxzxS4hqAB4UeiMBcI261mO
rFFH3vT1hOkR+gLr0/9+NrA/3Ra+8dtRtXschn1SEVEPnArqNhHkmzB3/KADmLAMVMqwTQIxG7+l
3W4xwMWPKdu6L1ROAHiYvHlziOHdtzH19LAgilLKX35fnDNMnbjsln+4FgliVHhoChGdzYatsWMk
r0PbxFsztUif9zaey5Q0xOv8x3G9YABMavNJIyT0bzHv1C7t3309iHWSzrQopJcS5MSEdUA7QOsG
8XPIkm1jTunN4ALApWhcexMuz3gaseR+zBK6vsUiYIZ0vGOx7L6UES6WEZUJ5j4QEejug1SVhC5p
bJ5OS9JI36aBGhm8MYfn4M/OVjVuo7yHBSKRQ0yWuasqbwGBoduXCKPGamhwfiueErM38zVyrLMS
gz4BSKV8SEGd4F3AvifWbC0HKEOaPO7OqIilrg5uDIqnqCJ6nHI+WGP8SYpGsW+z2rz4kfU2UkZv
a5U+G8YkwVg+nkmUUoGJFvvqiHcwD+K5LVdZETZBncTflZ3xk6boyJlU/3An25RtLoMqoAlqMhA/
T2+z2+fHMeG3nkgDPLQQwIJedQeo3OkyPcmR2PmsSJgeJuUhyU8q77jHnFqRXhUWa5aaxqHlrVtN
bvXHRePDM00txocJ/9Xs8U1o2zyo0bmMf3waa5ZRRyRL5QZ6J+AXjz/uMJNg6TMIQyJWsrchhmy1
ZH69Q4fLAZDWR5edn6xh1lTH0ouy/ULuWi38gpbBRcJ1lBlJDuT8ZX1TXhnMgi1qb2kyQCus53Qv
dArytnwqhykMTAcTPP4wRUa5ZtRgYyYG5QWJpiqHawLeGr5EtFUmHuzG56sjBnMn6+WhcAzh0RKB
w276m+vqWJQswWMfJI8Lq5OsknSni/hHEoppSQr+GGrJ1XbUPzUt2c18dTnmV3PDJVvGjE969usr
aSGHTKv9nO6iMSETzGNapN1uOi8ew45E93ur2IdJ4p1Bol9Kx1ypKTp6Ni9yB/Yta9tT53RrvQBU
XkxtnDmh6UbKrP/ErWG+8BHtyoUjLQLqfh51cXZKZF+uVXxXbg9F1X7Y0eGsYClm6mxOEUu16Ud3
4Xjok6W9pgbkgLHVFxAvFYM3h6EA6Du0A1T4OXv1TRk5GRNIjHXw5TYo3vxtX67SMSe6Fs10YGQp
Il05AiiIl7UVxb/qhSSXZnHvZe+k54a9n6g4cMBDkwmMr8myScHxLS8mqAnKVViE49Zlb5+Po30e
4teBZeoYsXRMNfsZN9Y5RiH1ywsr+j5vess75kwsZ7pfNTy6DTABzibfu3h9/pksprMRnrep5zJ7
H3o+2W5INxVwaVO8kxPlHRKjpeJHPPewtRY9akO8+REQLXNN/6MOesnsXV6VPV/bYw7ddzfPqkh2
H416gwJxfNeW/k6qqmKkNrUbjy/I4H1atSm/Idq5VmNQnuBPFI3DgFZykQGK3kepeQ+VqY92ihPb
GSEd91P3PKTpm2uSRsm2mvgNSJO+jKp1GrKDGf3xLQrHD0khu6b57RiwZgids8wIysHfjvPVQoVK
VUhW42gsN/Z2jOjUz9T1w8q3pmZdupDbw8Ytrt7ovpGR925MsKgeS7Sa62Ed1lgKHbtCldutimTx
Toi53lP7lVx7f59mDV2tRriVuru8cKJrRo4xLWnEOKfZTLXDTkxO9K1Oi8LRR5+YG/aWZj3ZTA0m
n7mnuI4ADlFjVSw+o3nFGj9lkIrO6r8feFHlJa68fzYG7W0up/bYqoNcia7Nrj1+70ql8kpJZKHz
cd5UR5hvmcurGLJoF0bNDcEYqd3K7g+ZYNnG+v9Ypf1rSALkte7b45DW1zr29p45io1bxpc8RRZD
T1iXkkOt+wTduCFjOd4RgXXMfTi+blb3Oz/1MdWvXE4OLiEAPtMjTM6QP0lTeIfO1v5VVN3fwWvv
shEjAzW2uFGacdylSMM6YSaoegdc9CVIMU7bWZN7S97SSj1SomAg3XSXbt2QHXMGtozIhDwOJsEs
GZIYFWxUXNJifB9D1kg6iRmmxckJfaEXJJQdXYVBFJSKajsOJvEFrW/cqHm6NH1JO9Q0nCVeMl7A
dKhksHA0+uxEm4fRnJNhO0bRs8ReviXgD/NeMe1arclyGjGNJ54F+fHDyoVz8+zqV5VW15DNcZQO
fzXpewPvRitJZZrbisLGDH8vFt8KqtSvmUt2RcnwT3awfrzCvtFtbB0/KzYpzPZHx7FTZXI37U5e
zBzYHMUlMpDU4Agj4CaeoeDkbRnQ4nd71S0wZA1/b2Q1K5KSZ1Vxp28SYiOQT08rqxD2KX42Ov2u
k3QbPiJcD3lYxHvehmSTaMqOtPDmOwG6x6GDLxOrotuwUSpX7pwY9LlNF2Q91sVBgRe3ChKLJMgJ
APnslM0n5sLJruvhCNJDoJdZCBtv4n1pM/4nEhCPb9wRYp6J3VzTj7GJ0xR4mKs6RfQbMQWCUb2i
JpfREaRevhnBofGUVKvWzdMzDtswyDMv5Dyc6lWLg3jDh9+QnnGYQpPFm9NURzZwvxbPfBKDw6Ww
kIQV9THHOYKCzZAjn2BO+Ypm5SZTdP64U0z4YcWnoKAMxocxr5XbTFgBOoANZQQB4wXTTBm7uC6M
Gayg6k6ZOZpwjYqTjiL/IFIyfuPQ+OWgFD/SnnebST4gsHZyix0WM542uk37sF2JGhmM+VgvRlX6
Do+iWTu4/oL+8X9Hoo/n84/g1u48TQp5D7iEkyr6Jo8QM4UFGiYNR5IHBqhjbOKDTnUUY960Nhsa
kATKeBCWvnn20HMFizVYfPxkW0wNfWCrfHktSMtNp45z20sPRcUEqdTWrROssXy3YfcKy4Dl4Ght
8wrDBlOXWBlfHcIs9mY952gcf6gwu7ue9TwaqEhF+GW6bsZ0dLTg+MT2S10uAZXRtF0ePX6RJAau
Qv+PYcbWDv+kgCtM5JZ95qOr7wlVOfq01LpkCf0zahPT1+0xyiv7WS2lubd5Djlph/WSRz1y7Y4B
+rx8uDY5AQMTqrTjGCypnzrmLgGS1jUlrlpzS++Ut7yXLVZA9l1zsNR3oU8jgnnmlL0G8Sc+3Qbz
smO0+K3LiYR1WTHrnfLv3oXW3/rlH4Mq2SRrYjcmlgu/VjASoSxWvE14gqd7EqN987PuQ88UOVEf
ta+uz0fftzrmnrHQ4BMKEmvCUE2rrJ5TUqDRHT64GRn8VszYd5UQW2eBq+w6Z2PxageFKmqwCCiy
LK8OQpE+JXDQ6HjKr4xl3mpOPUbdjpPuI1G+tmrqLiSY8PpEyxHRPILI/rAYpD8JM/3ler9BEROS
RWjRJv9qZ2JOhUtCOYsJbgsGB3TtXDu90od0Um88Eh4j/zjcNQ3agwE51d7w50daBuB3nYifRZAb
PkLiJ1ON0XfVYOAvG2SIVlRvTUTg21l7HyXJuSLJd+4cMoRltJ4CGNsp3IU4ha/00XcrqKT7jOfA
3sK3SrZFg3DLkGWxTp2PxdV8RQjMV9p50X1CoO4sz4KTBIMGG/6lPIgmReCtzWHf4OwgzcTPA26H
ZO9Gyz1VHVpBk8KnfcBtACE1iMV3w1i8Ybt/pRyN9pj2owAf709UMiMHvfBwwzxCjKNdulQP7y55
SizCYRgtbHXqbDfG+WUWpbzYSy232N/wrSbtKxNqYzWMJIRoL7P3ykuftZ/JdRKasCrKnvjzfEmv
cdyesBk/SdmVt8GY7stSfVU1ObxJzjiG6M8J/hUTuQpeX6jQPjJA3fUnq5PPMc6lI2YfsQsrTAqo
MaO1Hz/wVwsrvEqm2cYijmee0+gcl/V2dDHvMCeqjsz/nizKZMvvkBsPrMpzDnTuaLScS4p6mNrr
2DGchNY5HeBzentYJcYJWyDIV0kaEgImeWJE4sI6nT4cx5BrX2abdFnkUVby99I3xVqV3uuCduWl
9ricoiWiJh+Iy1Ymfi7nPdQt7ElHXhe1UGNa/m2Q/0rgrptZbhIZMaNU8wovqn3zVpPpPqeJcpjr
tdOuaa0XizHqduxprUpWnl5rP2nD0wEaIkAFCbC5CRPv4xV7cnqNB7vEFUsUGTb/GcGOm1R3GW9L
UzHYj+21g74lqFMMHVZ1pOyjwFmWdWE7/jYZCAYLi1xc277YKMGsqcklJtgPaSEUSHKlTtiv/kyZ
KbbukHQrlNTx1jGM363FL9JWzAgyMviw8YP19Jl7lCxhDVE7O1NOyL3mN8ubOI0ZkQS46fc4y4an
GvsQ7VC8lREhEn3I5WGMkvvbJaAV9jRxMZ577ujkAzMm0Dspkxeb0PgVqN9XqI5M0rzob9EfuvSP
MNmAEIb8XQ75ah4muruZqscJvY8slp8WdNwVHioTFtebNjKmezMtSubkge9j6+4L0nYwjSfBRNJY
0Xe7Pub1K5B9nHs41CkxWOu44bgcGqXRZrMZceO7L5h5AL79LRz+xbAYKYJj4xoO02+obzm3C/iZ
PvrjJlLtLASvUDJgclRuKlfLVWkQ+HRRlyKiPkRnXdXkQ45+KI/5QyIBotc1E76PptoYqX9ntzSt
qMHJVLF76FqSEqxtjnnp93uPZGcfuomyce9QGxWG/TLNE70JQ7DVA3+o4FbZJubknthGHm/vNDjl
L1SE740JL9Z2TYvgH92vv2fdMq82/RfE/ui82y4o6XA2d6Ln9IlF7woZAAIciOiELyLBbs6yKcLN
GPfTNm/vI5vPhxjwjnryRmhiEYih/zF1vlE8xUXlBV1BQ4LsYPoJxzchhLmB7Fk1w5cRI9UdnOQ4
aXxCEoMpCyL1Axp0P9bVu8vMQvJerhZ0xfgDAS4E84NuXGbuv4y4p2Hh8rLYzafzkYVXvcFvdJwy
ItdJ/apXbBGhdqkNhc655pnfYn17UzMwCYihZcMYjw8XdYsNUU3jeYB5EHSVf4xsa6MXP1zlugai
TKWTJnyqEX9mkgFXY/kbZ8K9lumrm7Z/u7hu1lqg45uSDVSVoQ53DqmR7NvEHjr1ASc8uIGnTI1/
xeDCc2YXJaIvpLG3Zp5RcDXgK8aih1PH14pIUb7FnAK2n7LPsbp3NTLhyFm6uJBxVggfWNtgU8Rr
k8IHsENkmUx158Yr0N31wEq0egY8VwUU3QoUAJqhaaFZHKyjUfzubTKUZ2n8prtlUN4XSG1QwyM8
YMj12KDY3kgI/K+MzS2wuv6uPOP58Y0s8aJOiz0+9z9D0fZbGnXGF0SRAw8JaKsFmFrKR9kl1i6T
2UmzWAvMhKKrnPiewvJJkd7Gp4yJCPQ7IjuNhj/zeA/kL1aSevPpLiPS9gZEX5T7q3r8w4CdmcMs
q30x76K4Dbd4Dq6TV8NOJWMgJOWkl2BjWrw/XGWYOvyR4MOacFJrzuEC0r+wjfqx3e7QDwtkKV0D
rCYyG+vQuGV3ePFB7g2NvIxT9FYtFPw+Qww9vReSkKA8cjbKibttOKJnsNgZNJptuO1cPTY5IAl2
fWccyo4L2U4hXTQdUIQ6i39o/JiIoKEh4qtX7NvSb7Msnofecl7Zp5A6e7DJuH3BN3nP2ExsCdVs
uW2Sa2z39eecnkA9I9QDB03+EwPOqk/UzWuQlsUsjW3ZQkrw5V9btdRmGuIO0zuHv0Uwn0LMvbbw
wQellTxDkrzhAtdcCDyjtJi/a5uJ1PDIeGzEM4bRbdHiHh44qp3ac4iWWTDbpY7FgxrP+9ZFAmwP
U3pyqnHYpWN8QQMITB08S+Hq/kwM0eRGz+UjktVlMbuNjZrJDA8w8Kg1c4YEweBYBcWs/9L+TXs/
ZQabldNhcSm5GpvGIy8qzjB7erMNYQdJa837xuCV93gjkyGyb1WRfJYDga/CjPMDzwlI97hsQatU
THGLi92HHkstyJWRCb5tgJjVOL53M2393Ev+d1HdfuGDPaiKAmAk5o6lWHgRJnEVScQxLAqGfamL
gEQPIYsJJvwrlEMNxs4EevL8ypT107YN/withOUbYrgI0YToyJPuRdece563hoHzhvWSs1a2eOtC
IDWj4aDjLIefUbrJse0h0SxYVfbUQl5yqsDQ7rpy+ps0oUC+4B/iokfcAwFIZQ6PavsycyiPjhwQ
A6OszzJfrGUBg8ZV3oF5rxOAdImO4fykWcmdyyT69JaRyIWpTu5YKumvqgPwELaAPjlZuutzqNjR
tMmirT9k3gEd5hfDOFBIDtOHzD79j6PzWG5cyYLoFyECBY8tQYLeSaLcBiHTgvcouK9/B28xi56Y
npZImLp5M0/qGRCiuk35iBTcUHWo7omR8XvDNXKQJp4blTdAQb4PN/YTIg/OtpR67tBSHpxDKZNE
HFVGyMaaqnxYJh5px4EOOcZ04tbJSSutF83CxWAh0XJ3tEdLDQnn5fpi//Fm3CfnbJ5/9Xxt2mJJ
HhXWOcvetGb8UqZM/4xCx0a2sFkFF0KsLUnvKEwkNkR6SXS2PQ8CWcuyabhj+l9yNa1PEzAVauTI
A1SITcPOeDUm6QOGscRVY19cVmSXXg0Pk479nQ6e57JVX2ly1bbKkNcHVfLotZecFpMRAdXxw8k+
6Xas3wHSM/zYDQnuJsJpWxkPNbumoZX7ccbUz+EyXglSYldK+OKh1jx7hHw95Fa0dmJglVkHQJKg
P/VfttibHTgWXXB6oXF4m8PaKWYcDkpWKyjtVFYpY62sHYlUaMRhuY0TDlWclg5awDc2QqfvuDOf
sDOQ3YFoOUrpUC+CymCZchV3WJP0kHBfjyJQWwM4k3HahT0zgXAJGGrttw6wFpQi+kDFxBHNTchr
yvKKYWknd5JXHBzLhzd1O1PVwm2tdAGYwHQ44UJ9ygmGHbtE7IwZj6YeufduifJxuLFXzH7qPjfE
N007pY+cn0A8tLSHQT1pycpPwWwO/iVYUQ6CpzTZdlVqnuNUexkk4lucDreW3riLRByYU3sbc9b4
CdgVrBrXpvl+aU7qyWOvNMqKdyCnHST/ELJF/ctriDhqRkM457ya3szFoWW6FksQ7OtORTFfwfJg
NKad7vCBasQjGnfiqCzoJbAF/z14aS5r3PZjRm19Y75PjoXQlHLbByqVY1qqgasGxQ8hAkUitN+E
bv0zHCvkuFHhMiNlLu0E2DMeWBRLjhrzJaxMjXmYzY5WtDsxT+66kiIEsFn/6WHzqQ8lGSExf8Vq
QqfzcvW4NlK61ocfiCzKwVIsZV0aeFYdku1rw0FebhyeXYpdXYIG/c8si42sbOMsP3PXaA/ozWSg
w6rmouztLZGyyGsN5uG4Ccr9SHhqY7ESL0KbIZy/sEXguGdF6WzM0ThAyHlziX7G9LfkQ1Qfp9zu
WXINbIqmq8tiBfVfSc9uF1JnmTAI585HHzvByXC2BYQvfxFyGkVnMn3CJRasQ5afi+uw2IRYDy8x
KYgk5Z92RqTtNCWRQNx7XSXRLspcdqmh5fr5aHtdqVKyUqv9YbRNUriukCvwBptOm821TNrWwwLN
yAQ2iLY4Ex2lvLiCQC0YDbxiprqpzOnAyZprQuYcLkawhTrDudtQKY3rfq0jJmAnYQ8+6sWqH9j7
qKFl3MC874L6MwUGfbeV6SnDAr3Gg96T2llHqfmcBdGn2iH6tlZFYcTACa0SB0c1fmox/7qG8ObR
Bbr2jTPAQUXU561Dc0OIaXIfFNMzzaHL850G95ztR60fsxxvGhRmb0h6zOGIALuZrrQViEhaPkyq
p0aUQ5JQa22k1KCe7ZusQOq5Sekciuzvf+ensXSGoqj/cgXYnl5nHf93dMg4DZ5EV8ov21pwaA26
B+5lr4notw6MkgAdV53BjEtMn2k5Cc4zYIHCxafIuWM866kKer56GGVnUeHBhGSp46/iDqygFBF7
YaY+6L5hNSG4g8o0WYchW+H0gBY34kqGweJUNEJqs72xMuU9Awh74KRLgLrmTaTqZgx5aqDUQ6sB
amXKb+AUCpkfXeK5tvGUuXOM7QOim8DIZKQ0UbLxYtEqd2mv7pqsx6xpyF+4N9ZmjO3XGYuL2UeU
JSj6E8ZcNFU2dusMJzKFy8VDE+auDbt6VbIU2rS0OXPFmviAVbI4Q8bZ3ohwgyI2Mfq9kO9TedIl
1kaUyvBmAf11/7f+RqzTTUYtwkaJr6fpK4VOLxjzsOdAmfcc9un0ihI5GTMVWmYkwLeEzjEonR9O
0xhqZ5CXaNPcSA1phcbJbokS06sUfxdIfOsCV+a6DgvtjIOfDW2yD7T6J8E3Q2VNIxE8GdptLANS
pOPKppjzwkXMWQsmWIKSw2dBCadgcYspOAanEjRvDR0tZjyY3iREgM8Ej5y2gLoyoy19FduGLcMv
9n8L/L0gjjJDny8lwt3SyAEcSP1iiwWae/ET5VKddhXQ6aYk4AGqsMpwAFLZ2G/tkZOzk5NKLh7o
D8YprEZ1DWNNemleXYmiRz6L0weBdX1rKXW4Mef6hccL1C8G0HVhfzgaK1XKBsqdMK74pYIL1p65
HOkFpEEup9hvY8wUPWvuCHKDSwnm6EJMifeyW1MPx9p9wJ6rF5jzm2xfOSU9s4UyrwMW7UjAwzY1
6L+tW/0oiBWuiDTV/lAaR6kUVK7gAW8BhUjwmxz6qMUyy2mNnQazth68FmyRd4NdeHGPtTtWaSvE
Qpj6Mq1OQ8kcQBA/IQa9JfeO7MGmHgEJKkCalRtLUQgLBRy4XKKWOF8OYUPiIIzzf+NArXEBu3cy
4uI8m9lnbGCmd6NqOGgskCaVjhbq035kR5OXequCyT6rAIcTXsI7IwjtdWcS+YpnOspFNO/Hsvpg
ZQR6Lv0bI9zIuZlhASE3PjKdwEAst1McN3uBFQyKxlGVd9rXhhscWUDBYdx4dhIU6xL2ZRD3LUZn
HINzCgnNQgOGoa/Lut4DQUR0F3HnRTHQPY7xJhfUCBpImsmRIQFJvGJCf7WGWRxxuuaqFiGgsdZm
xxSvqgL3f52GzqEp9f5a0x/GpS339GAXXsZR6CabYU91kXmcwIXQj/qaOsI6cqCAs1hYVHxPGmCl
dtrEEhNmEoVguwGjsLErecX3d6gRyqFodeUA14YFcxmUa11i/mvmpObaQ9sJaDzT8O/u55LnhKaY
rk+NVbeOkESPKKG3iRTLbpxoCZ+1GVhl5SBZRABb2wkFbRnPNj2rI6+Tao4tjwqMoJR/HMHnI3FU
9UjK5DsVSeo3M1aiVUaIj3ZLpwYZ3ShH9k1ssF1QExBxPq2uso8YO3+AH5oMZmblTVQFb3WLpk8m
1wIvzwxYKyFjKIzAvLaxffgizJ7ue0LVXcbUrYuq3vaCnIWKGrypcmnhETbGKyFM8rNREP7U9sBG
hX2bk72Mea4/xUazS7Q4fJuoyDxRSTyv/v8jKFBn67qArv//o8moyYkqzfYdjx1s1kp5jqreBMdu
9MdYtw4RzriDjJwzvaI4HkrmAprYwoVOu+4JFZ/nQvlSIv0P/kXsd+YeevTsV0H5PmIcW2VT+xUr
BvDMx8TLt7em6TqJ8NIhoBy0hrFFm2Xnw+yvu0592Gw6vXzWD3DleRkHBbl+z9UNyjRDs113AkfW
NNGyVHGAIvgm1FVmxy5tDRjQZFxSjCCtdd+H6r3oCderEtDuKJTjWGcvackKpIOn7EmbZ/UoGddS
5UzIy2ZCOs591r06QCFHVm0WK5ASqqWXg388126vLeMSldpTox1aZuxpLGhfI8HqVEvezCzCC5UM
GAU+u5qOPLVUApyF1iOt32LnY4pCP3deQnSJGW3ELjghlATwGBQN6x42+am3nXPbxDtDxH5Vfoxl
vlP7GbtOfuQ8Qu8hkSDnZQjAvScxeTt38mqSVC3nQZtvM07BydzYnG3zEb4+TQkD5oihdVcEox4V
JoB5dNZWhCdEO3Q8e1XhvghWfK2EGjDW+7EhsaUT5aEqQ6HruxzfREtvXdt5jhO+Bt0R/q2thXtl
tnFqxweRXQQtwR0LV7smFpmzsRg7/dj2JAqwCiBAnQoybCWdUIDVP7TEgnH7BjpzVQPgwGh+qDFx
j+MadUlP8DtVlyH+djpjU2sK5T6MgKw/FZBWYvpQKAes6BfsOX2PJtUwFl0hEdO5OiMUNh+RyZ04
RdWmzF9yS2NBzF5CMkJhnlPhqEh4F0XTnirXPTJ6EMv4Umrrie9+bXY2zV5v6jgf1LrzskGSn5pu
LOyB2HUPoeB6NkJ+56vyGibaswwfpllQUDJurHwVKN8V1L0d0YMiftOm9xC8jx0O6KOMEQrzQs2u
n5lKr09jzZqwrDZB95cT1cTlDAbBmxqKqNJxnaYV7uASs+a37TxnNbAGgjnBuu3hd7nKw6Z0O0zP
gA6yhCh+8kmBHSnzCoYr3obZ8RjvQzxVeI/dWlJ5XvkzckgGZxN3Kd+x1/UVI/d4TBpavagLZAPx
Bjhw1WPfVqjg7XScBMWNbQ6J7Qv2Wj8lG88JaFQ/yLl5xmIH46Tnus8V8YkqPwqkNPgS7JOQ3iN8
H8OqsIZNrYPbX0sT07dRooKwkKUKpLzmVNOM86ccfFyInmJich+Fp/IxzhYc3Wqf2OZhRAuzAXaa
BFMRwM4YLGlHi7Bx2d4MQD9pfwKkFpfXcF88ZwZfD7bAHLefEWypKfrEwbEhVeZHY/CoqD3sQXl1
w0oJGDgNejp4M4gvg9VzhR6azv/i0jouVRKheWajr0wmJgnKvagrSpuI+56fZRqe6cnZgCTn/LZI
dl7qQD8OtI1eBKcIFlqiQ/1AQ04tw6+iQxUfSZntLJ3z1/iO63wXcvoHnsFZR9+XWDZ66zusn1Px
1ZnztsufVETe1H3Run+tGf/qXLNF8mMSZFKrA7A3kxHN6r4q9agMGX6iZif5qKxnht81KAwvO484
SkoAMxC7VoLgCBtGdgv7hgtODS5FDRbhFHMtpZbN8j7ZDgTbwmSjkDHV3Lts5QcFv96ISMA6ezcN
016PX7vsB8f3ioSvykI4rq5qfq66nicfgQiNrX58SRcgQs+Nbn62xUuOZ0UxO0hd16x5BR+2w/Vx
Uc2DikU1KG5OWW0F5V6lda6VAzeIl6YnIhBeT39B/mJU7NYnKrPj0lva01pr72TXItwVizAK0T6V
78saPKQ9iA0l7k3VPMOAZ5OM5fWQjunBxgmfg89NWmQwfraIsHRNxDKm6D75woYax92ZKnLGYr9n
pd3PEMsVuqOybVG0K01inl16hd80eiOzbY7NoSBXKfg+dg62z4THokLQWGrE1tsdFT6bevpZ1oFd
/1F38rUjgeTS+iPQRW25Jve4U/AIY95cE+j0WW6uu2jemckbWeSailwdzXyU9XbQehqTmKQKsB7N
Pxi2nosoG7oX6eDMKYEQDoC/zaNCvLqCqTemHRG089DYsK9N+geRAiEjSZcwqLXJ6L7VMT6nF+Al
B1tem4CbLovOdg3A+dSRptWmK1wesgp0uHKC7CEGQ0Mym0OXISZqsVd2mle6sS9zNsIh43jrSyCa
pCp5wPttbyBbgL1IN/T2OrVnsQ1QI3XF650VD9936wMOPnLGgby1OGygbgUQJQCOYFmsh+6piMp7
DPaPN7U3xDgJdOxX6VWOPEkoBeGY67kkYkKdYnaUTBoSN1MW7e8Ugd1JM1O9V/C1YkAE0ThB08HY
iplkbeJXCl2UOoLQgfUxjbpH+HUVsq2HlAR0+J43zLN9AH2fhCXWbI3zFYEJ9g30EcT/xPiyoCcS
fNks19iA+AUwvbbh9GdvuNJGlkwVltJM/KgB/07xVgsY11W2MlpSIx2BX+qBc3LrSTAyTtyB+qws
HaIpz60iusMwYChZz2HgZ8DaMYGs1WLxwKBfTGj25Qouyqo1BNwUBSzW75JNIBh+LvV27+B27lKx
d7CPDOJNJSUza8c+fFbsxFOaiiS+dXad5zzuSGu326clHE5Zb1PwbtCVByQJtlK8RJwVlrBhKQlY
fFmHKDc3iRGdm2Wrtdis5LAb8fpg2RuA7lEoy1/Ld0BIVkj02wZgV5oaVHHlz2EmD8zIXqKdc2IH
jMR8xVf9ZpZndVndJ2AafDYZjODmvecxPnJTT+2Bpa3MKXihoEzRSlwqPedWBjQqyqIkXrbQb6ry
jlnLJgoti2097bOC/RjgWPb/KGAvYXeR9U/Q/ujDW9yg3z3sUX3GrOZHtA65jO1dFKxlSRg+mr6N
yeXPu8b9M3vM5NymZd8QpRpeGut7ULE4lmgf6lPG70jLM58kevpRm8tnYd4K8OktirOZH1v9imdu
oVFt8uDWVMmdxhRw+8fYodagNNZFVJ3SwN5ytD8U8a4y1ffY+o0t2ta8wLk77cXCkFTYLu61Edbn
4DlafUgEdw0rlpTeqSLisC/rnd4hUKceILtDVT40+qFtzDZ0yNVsHxQYm86PUZxFIfc29BUry3wh
C5hKEeeAZAXKoDEuLUz6VZxAhKUWj9uNBrCbxuM+yu0LxLCPSIPOkbrEV75lhg69UE0nTDc0r81r
ouiKE/lpOt1bQzsoCDjmeGjGfYAyXOl4q4JLa6QYtf+UmcYDUxyz5l1r/xmgfUL0zT5SMG+8Z1rh
j/pwv+XkqYDC2lqKEL7kfUkIlxeTApqZkOjEa7x9sl0KxHt7r5vhxnYQRLAA8FR3hmg7mVtVSxl/
3uuGcxP2AwS27toa6BojhrnxLUx5TuEHW7aT0EPODJsb4fAQztt8UyeEERu/7BrBe6ykTMPYcD39
uA04hlDfM//46vTHKH4sZHmnVIgZxO38YlhCJS53iHFMuTnN4M9RHzHKU53oh2Z+H6yXzPgdAkyK
CrAduHfg3koYqvZ8LwrnPrjFanSUTRgov0ZYH3M6LwLlgUf9ZUAKYbHyqygYu0zaGHNMwAOCGuCE
h0Ww0SUObLCNIILFnMM7cjrnit0hdBq+RUVFHSlniFCZMx4j2/icmcY4McEn4rluqaey1EgaDiuo
MJyHOeJz7iL0l0bN1UnC4zil77ipOJ1C7DQ48xv2i/E0YVmcJs47oP2wjyjJK3fFWnPqU4kfSrea
+xyFiJ8Ztm6UhECsXZv5u26fgzlFFiqfQeFiC6XfPsespymeMkQnx5gPtdVsSWSa5qkxl+KEaU/s
p6OAsp8V7v0TgwptLGKnQCxMrkvdU7aroatOlUm1kbkJcw6EgRN+xzRx2igFrKj2wEe3jfHeuRdg
/ytIZiubaZ9CLap2Fd6BrHB6x/SzrtxK/pdmunM7THxuvetYUNatu47CZTvdArhTfubFKJWgGUsW
c0dRBetMj7a0otAVt6k0VOHlYKG07NvLV8spPTrgZxrcA3wYXCx6vst6HRLnt0IKujK0l6wonkGd
blSGv9wgYcnlrkI1snrQZdphNCiJcvF78rMkabyzp50DVt9W5MYFcaXbL0nfvwRAgZZ5U4X+2lJ8
aiGXQzkxMK2hJi8gUJqPteiKkM8hcFgPxbW3dd805lWHsbrL3pPlR+1u4MxYK0fQ+2pgb1XomfJB
+bRvN7SGSOs6y6fFESL6L8vWj/R57J3wc9KZPukdqey7OZPVnsiq4XN+L/KEZ/nkOSh4sYUJhHGp
PVdEbYPEOugxB9J5P3eXDMxjat2oJ/VaVvuu8lbByiBe4/P4mcujq5RbiojfWhZR1MQGLbAmogYU
RuyR3DeBau406MEJz+FJOc9K/zyMxVOcUgjJMcqZC98AlxvV7a60B1+GZKZQsePgsyFGYudypWm4
522+a+Abvw0UYAg56wGsd1vHh7EFHTVsZ8pxBfEfJ/4AWHkK0ffaeS8H1orGrW2fmua+4F8gDCvG
zdYvMwMSroUMCvvIMTmyNgk1BHFIEohFP5UkV6uEse5sioAJGCBTugBbNRZRuLDVZH51qSheSSxZ
GVhjFZeuapQgiTDQJbaz4wm9GTlNcIwrOElXQedNCymOXV7M76aJfU6LRsQ9UPFsQAzyNS1cD8lr
KcxtqGPGjx6ByaFcQBi5M6l7SzHOWy+2Tlic7Q4oK6l955RyVHGrOxHWQX7xHk2WbAGJR7KdIT7U
mqccn2eHWyeU/5rK5KDEWjCyCHj+qspIsAsEKLO6QIiW4yZM/aL5yfE70zK2Emm1aas79tu9oy87
VFxtlAVRCEn2groqD2PWkByYGDcugqwsr3FXAWvDAT+tzTHHlFd4YdPchLpjXQmV/kCs5VjzJmvj
3OeIA5SOmhH9nQM/fmVK30DgQyjdW8EpXnKv6nDBYgA0wjlw8orNADoFkewqX7fGh4U4rCoXQWJh
DKlidd0bm11WwqLEmnXUFfXY23QeFZxT56dQHHSIUyqbnBhhBZnQ76Ibizdj1dA2AtZYi5S1zW+G
e41Fc+E3wW6ABhwCrpy6J8YErbYAe+0nzVrF6uQ1VfqihTcgEWnDtuVSgokIrE+yG9gEIV1k1Zsc
cYA8yTI8WmygWPXQy3FsHaKHpOqz1K9jshBvgd4xrNueYdL/shxkqNPkZmywv+Yd3etd/DkaR4uJ
LqMGWCP5Y9fGbggheyN9VqX9NTPq9UWxc9nD2iUUMXSW8lCSnKrQ0mDvdNbNharG9RZRdZX13ChT
wbv7Yqt/FcWESg4odI8HpsiF37ock3jmOtZT2D6nOUls6r4i22cHmeT/LAUYyk8afZbufmjKKzAV
qldCJHwEKmrGTXnt6ZmuNpXzFQp1D1xolQP1zFqyFmvKeVJFUm2yrNscD3EK5NI+bU5dt7Pjk+A4
2YMVLMsRxyswOPaZUFYiaxexJGA15Zt9s55bAWK+39bSAePqfmXx9DJrnS/J3FVpIM9p0Z8MhTOY
ZTYnKrRYxhk9ECWpPuvNr9n3iQ8Z4BBocKP0Yaw3rip6v6c6ZeUOZnsBtUD3OeSNdJFZzEMMVILC
BPdBqa4EP8u6GJoe4kyQhnuzGnZ9xxdsTbrBIBOBVWzJS0g9UdfVEsnKKcM7wbNC3b/0botPMdLT
7Rgaz2lVx/uaSHSMAWND+1axoiXT2FHc+zw27XDFd1ls8HOFaJCwrRIj5ImKhxMjz4CPY+UWpbpp
8/wXrgJ9VGP+FdclypCOxKKzQUvY3gbYFa5hnVwcPbmE/WhshUShy3sHPVLHozOsKxigO4lhdU+l
08rIqWR23ekt4xc8I9u9toufIG/WearEh5RFDEv8ZRYkUU1T248ssfHEpK6NcIrOELBei4HwYufU
8qgkiMawXfeG1fr2zNhnZ7HzSFApt9KgSdxaKnQtZgaKsTbEyq9jbI07cDJk1vu+2MVcOWbrEm5w
39g3PPUFUB9VqA/k/FcKJ7BC0QYBWUuWmES7/EVYjON83eXsEGYY8b7Rb/hd1QPqW0CPWGk/mBIk
lZSuXyGBbuK4X8rognFrY6Mx1H6rdbG8LmkGmphJYUBWh4tgUZ3aPaVjD+y5BB4sVZ6J+WD8CUzp
F6DxuhXAxufZHwCL6Ox5urDIF8kMOnYY/+H/lgf8i7Tz0BK3HUcCWiIT+h2J+zuImntn2dVPBsIZ
wtbelIKO+IyzTZ9E7JNMSq55h5e/JUDd3eAy2NIdenOAeQ1CpzA0+GhMgEXbqeanagZU7nJZ11gB
vaMg41c0ucXRP2ErLKZm4rRaNFf0r3nuoPwTAamHgt8UVC52AC0/uMivJYRE45qYUJNnqsV8HFvE
aCSdVFIrPOp9k/VXpHN4GQzGc7sH8ErDyWyVtzzFczuDtfgp09bdiV75h9Wb+ZRtzcoOgvdqSHgn
wZ0BuG69qxQUeRNBLh4Nd8sMeejoMXIMZrJBUwevmtlutGn7L4rc5eDT81oZp02lagptnw77nyn2
U0fhO9R7LiEFlOT87OBlW66LuneN3WwAqMuFW28bK3gMCiwuM8wOTmQd41ABVY0sIcz4FU+4fTDI
9MqY5fJcxz+29i5GjvxewUtIac5issatPlMeOGGj6vFzgqUGitmke6NEgg6WE/EImEs3rRfDHfLL
JGza2NqD5qY8/cjjlpVAN4RCvupjXDmgEDHqdqn0k0rM5PF5b46RJZAc0n5lFQT/cCIMXfQFDpwH
1jhQBtq99xDEA334plds58S8+WoajVeTcsR7Sq33UpOOctDavpz1s1LXWx2YiE7B1iRnPMIQ1iws
sPpVj2pE03ueUnZayEMZP7rEOQhNblJMr2Gf+Y2tw6/4biwd0qTA1JRsBLYt2AG2pvDP/jMBzjZa
dXAKYqWMbsmlgC/jRSWIQl7QO2JHG87rvoHgm4TPSDekpCe/4r1WZxP+e17b5YPgiI+BHBQuBTOs
xRW1eDLjpzJ2v5mPczAllkr19Pw9Gj+0P6CifhaLesGF5SYDuZptik97rogvfNnOVTRYV90DDQ8s
JWhNK+SbFaVbSFLkeuq13b+F87TTWpDJwQ9q2ksalLs6to+NoDhkMzW1R5DIj1vqr2o2WzBB05T8
laUf40jdum3q95QEWO7N6rqtpj3q+S/Vvkb8ngNYqoohMkA/DhCsRT15BJ4v4iOvOD1cFNfZ6OLV
IDQzgntfPqYCnaVyXluVQ5k8N1s6vyz63eVXiu4CjREZnH1rqmJd7D3YILcZkUGPmCxADibNJuLh
NxP+V/U/0BDY0Xk7jVi5mC9iBr+YtkI7bQ/CeEkjQDjYqQY+bmJ3JPzcpx7ZJk3ZDmISl8W4grZ5
0JMVBZ52vi2SvUW/ruvFwV1vXkfnZHFRRQt2+7dw5n0FSYwuG4aV5JShVikMbnG+CTk1FNAbnXi8
ZeI0yytIFi+sCq8aam/SgdTLu2aYt0F/OO46dl7+V33tHawMtBhWzA2HzcVP4UjLc4OnnpyKmdJK
xsMlmcZzms/rOAw823p2youW15gi5oPRQb1Ji3MB7n4S8F+4okb9We4KJMY0qoFDYbzTMU4X2p5m
Mhba6ywYiKGxg+M2UJMzgzYjD2B47ktEFDxk9A1FMSKH7VWRsp9d3DfYwAzd5mrHfk5LvcK7upx3
xGPYPOVrGpFHTqZR/pMYS/8osyCYsw7+iW8NLhaJDTeTNFuvTz8TfEqZ/kZafqszYrSYlFeNorL6
0aGsAxlFX+y7bcn2Yp7IdZrIrBwDcoYbcRolbeRNswmNk5xQNBzxNKeO7w7yX8UQX2BmykgGHCTM
3h49CQqnN7JrTjFIjsc2/4CxMA84kpwDlgtCdYtDDxu8hzZFSMQrSwx10D9difjtGxmJzuoLWM0i
HcknIa8lbs+hA05CvcuAwyup1g6Luzw743pyTPIFEfdIuDZobQ9uUUzbQ8KF3KyCdmBXtKVzBYov
Is+ldO6xRUcEKSwqBVZ8WnG45Qxtj2ehoLrMzxf2A09l/WZXTxo2SyCUnqJ/NOC9Gp34EwYzJ8BE
vVeS9gT4ns3va8KmDlDVhlU1xODfhAfo2EKQjrmjMLuqXwonvEx2vCg/FfxOXcaLE/vm2JPMZ5nh
4mQvxcUSX3X2mXOLqMEWm5FHwynVJ8KrgXzQwKIM/OxnmX3UwvRdzi9jCVIEUSjRcHXVQGcyTlzO
jxqSdUGTUFN6ixuCQlkDjZjbySQIAy2iSZYSC/GcOipfTskU0hzrqL3Ok8E44J67xL50zEuzGp6M
/Bnun897Bt0ZhFFMXq5S8bc+eq3/FXV9AxZMGe0htseXJhPbBLYT08Wq6YL3Pik8Mx0vVhX99lr0
ZidL2wz6Dh/i4HKkinT8RJMt/0ZwxHFOYxFYkuBoj4B4A5s+xlIXK2ts13QH3QMCtup861t9Iwvj
E7L5vVuomJzooosdOr4tNizOnxxJgi5wvaLVMKmQtktWFvp8X4+nyU046wzF/6uivlHII/EadCrO
puQIsu4hMTcCenlLMeYI7asX5XcPFznrskuRMyHyTs1DuTDm2S/Fh0j/1MSbVYU360t094bwWdD+
Zsox0KNvo1UPrRYTOXY+BmX0tXl5VKYfyUjZD58MD/CPViI2caa1uZqXmC/rkB6ofJA3mN/SW0GK
m/0ton/DQNNHDjGh8kB/5lqGGHZcxPSqcrmErX3oGlsJ7NNVq33dsJExlkXJhyoyHMbT25ClL7It
n5TB3qncdYX+1UKjMDXJxOIc5/FLSFA9OtSoctjHcLcL8ASWM3NiWamr8nc4tRacXi/bUP4sA1qG
82olbIfdcrynIjXrq6eGeJ7W4OCX0TV3I/5Gt68iUFH1UVmyc2RvtWR8wZN3cCvp1aeXwWB2ZMhR
e+VmiZm8nO5V6oaPQLGpDbvmLAzZaRG4OJaV+RJM7Iimbw6Ggvl43YEcchDV4cuxAjdmjuZsWJ3m
0ig9VUkxB9ZuxTUEdy5ayIwVziH+Y/A8t/DDC972KumW0PiHi6AgSo8DT8zXyPX0YBPWZz05qO1H
5jp3Nd660xMWcM6zsTjOjQVPV+wSYPzlKcJLEPGYncufG/ebP0UPeofWOImP0rK3Sv7XFWK33BR9
/BZVzyaJnQKoVZjrPO6vGFXhW5jTBrCRCUXxnOfXpvZZgGBjs8XOTiE/02+/t2qyTnAiJe9OmvQ6
lajNGjYvUSKbF4nu82gEico6izQrvQU6AJp78srDm8S6AmSdKIyJdokDkreYZ6tbTq4FbmG6Cp5Z
DFsnLoHGXCmv2q9b+8ANNhRBqNLTOOelzy4m0FV8wnDCRlrbY4do/hJde2SaCWgL0V+DO+IShHfA
kkjBXrm6JVaxs3jb2UtFapOzpGzte5cb3k/GJjBy1L0m+GYI3W7Irav13okqj/aAfVYSppIDIijv
epnt8xQ7JaRXU4RrgVTisvjhjYJQMFQ76v0yenhj8ug7Pg9xZlTAEzo+Utzza9ykWeMFwSq/6X/F
14Qf/1rixgQwohzi/bRvX8YHgdM5XTschat1/YEq4GJn7r2P8L184XZbHMc3d1/fQO+uiLRMhBSf
sBOTyTaylxDfAi3RBt/jNYMz0OdYiPqJ1rcM7YTMEttEzpITi7NRfMdBiXRu939Kv9Y/B5a39Xr2
3ANGAflinARvIY3IM0VnnvuPgcOF0I7FFOWD5QgQkt/8hqWO8ByDX6G8wT5ntSumjVH/x9F5NTeK
rVH0F1FFDq8KCOVkWbJfKIc2OXNIv34W89Bz+051jxXg8IW91z6a9wIjjL3ha2uT3VDyZF3U6xKL
KM5y1AHTcUAOPAJtX+R/4wsqATplfBeUoRN2+HztaB/Z7FzxmPuiHQ4WuHFz20b8xrVLEbSgVuC6
56V1E8E8vEBeCp5zMbkVK8J0R0Zdm/KaUB1ivHP9ciUVdzw1yAPwcPbBIZXXjuLRkq77bqcHe8ne
Z+Gep185bimKg5a5sSeVe1RC6GAEfKNdAa2OLxAyPI/NV+GSqtxuVX/RWL+YfK1/5MGhmC2gjPUe
mxPGKOz3IOFV00lhnR4cK+u7tpmcDntTwCNaVfBwtqhdFeM0ag+2ykH6Jjd3rXSN6lHz7KIZDe7l
Z6F7hn0QxjkptkFybipewoBmHWaOOPsNT4/jwwi4E55y7GaG16IKAIxB1ebzRs274HeFepOGYwat
3kQGrPz4qSv9la2rysD41k2wCG+cRAikGbNh4KMYjJYo1lGxsW1JfhSUikCA7PUDZUGjP2gGWibT
1pHCD8VJY3BgbQyoyhu2B3Z21NHj40GG1jQt8d/ojMGQaiobPyEQkQ7VTVIX93alElzu6tFD8ddx
4qHp1NtNlbpqs4Vq01dvHBRc3j6GCK4zkoJYXDAxC77BZPshCh4ue9JU3Fx7s8WyJfde2Yz3PluO
075/qozkQ5QpJ0Na9zqJTR1C7JXzmXDW4jXAg6a9cYnk5Z5vt2n5y0e/29QFHEuWXZy0nlkeJ26X
wD8aKKg3Wb3lIkaFxjj8mj5D1Anxtq7nt6SRgPiciLqzl8amMjhVwy9DPprD3ir2TePJ0s4mEjXd
caor9jJeUfuMs7ZxnkvkpLGMd96QHNLGnSZyszIg+/qmCn4ma6kUPCzK62St7BJ31socMb1sVOKB
km1e/KXaTlN3YHZINm+nc9WudZAlf3wUfIc8J6u1nSwHY6WZJ7gtfD3tdjih/SXcmFG07lCZgYMN
N8wQc/Xcq5fhtJTBGtQr2i/WuFK+USaC5H+ZZFsQ5NptHQCGXMegMDiFYlYB6w6jN0q5IyUnC1kf
W3++1Pi+2Bw0TwI/YspQECiI9Qq2kcuyuzeUM84v5aDesHZjpb0ClutUC5lqKMEZtajOGA+Dcwof
uzti32LhzRXg/3SfE/kfCRSsJYlZIl+UqPRUSGksLhDo4opbzowjHZYnc5Vdh1CdMDXFBfVW0w4h
ZjByIrywYZ+TO74qtdnz93zElhT0i9pknrJCfWM+pb+IJ8q0BRVBAb9uO4Asm5QnYnHnruGtk0vT
bZjr53BDU77B91Jz488Z4/fSIMk5O+R6MlVKu0Rvl/Eb6JfxgjhYvmbAg3y65NzUeGHZWKFUeGt7
c9sywuOwI+XLqFA33YeBvlCm7WYqBEBfvc6Ckk66WQRCoB/CxwJbYGN1nlofK0RHmI9kFMyPXN2w
covEzuYM5gZJ4RQQu0ly5apWjiOjtEg+tRwy+njXWWYa64GRvI7pxouLTd1wfKwAHySXfvWh0RUu
kmAf8GG9ssHlIFb9bRasUiSGwwXMGduUSgYHcJ3YyrC1qnfME51qyXyA+FJH3ZgmfG0oByF394Gg
We7DERnusLKmNXnXqAR5FPaH2bM1rRWAu8Q5FTJ0Vk5sF+9cGl5DWgiAOEhsViqKqW4TfQzOcnSO
fUSF5yHl9Enp1FcoVVp5qZW4P1eB5YHkKcGPEGCRuKpYBG/M16ofhei6B/cYBRyfLAjFyuYkXWn1
QQvPDRcOg+3s5nzl41KUSGRwy53JlErm82Bp1oz4SbfzUKtJsRcii3dOLchlDIHlEqRYFXwR5WgS
dKbuStnjrRXhOtHXBSwCdvn/emXF6xthwLGq+QyQSd6l+qRfDOxj4FBYVBIzafBsX9VfScRqYksL
hZgVF4/+InqGeolnJrigVn/lxY9crbr6RtRMxx+p1/1vQ+YN9cma24nbgq+t2XLxEEWSfoWnCfkZ
mwiy/pr5tIVrIvf7hK96ukCLGHWGUKQQLsRBSu4mb1MsWaywjisIvfd3LDJMeggufd8+684OqDxz
23adWR4HtUFwgfRkYD9kKG/dmA1+uWjxyy7Y1Q0nToOBoYvA1n0DLsgSFGvXQUUy0O4MyFKS/xwt
DyGePrqN9m8irSDC0n3u/vDlQQ/4KeqV3W5G58u2tg1odh3CQ+01FcFI/V3L92F7YIwVy0wuQSgh
LfMSBAW1dWfypj04LvozT+YM30fkFWftvTB+Mut7rL0eR3BTMuLmPypAfyH/AOICEdXeFii6LLT3
bg0bp/ZMf1fZm44FN7U6So3piB2TpWfPYyFLlzrycewbC5Vxxpp7iEcs9rIGGgN2JnTh04JeoOBe
QQFjzFWiOu3xY3GkoU+tgK9wRGJ9pT5Wl8mLklqcy5N1nTGQW/Ol7VpileJ+mU4II2E03CSLC34N
CYwOirrEAuB1CWzqD/R/q1Q+U6CKjvkPlvAFs+K8/EdRElk/WCt46nDnS9mKrLPE2SbleWpA39Iw
uJZJ5hRYlXXPDtH/wnq7FGRynIm6YHvO4yth0E7GuMtzm4oecWPr3JP4AQMqXKovSHBmz1RwD96j
5nmnHLErBAxMulWdrox8VyNeyPuDTpYGQg7i1Pr2WIZnZbhJMbrfknOdGBFcoxY1knqI0aS8Tcjg
J5i9geVymVFXFbSQQJiLYY+1hxhb7guOO2668sTlZ/V0lh7oMAA16MTgXm2C+hjKZFTOPAkuOuvB
lbUrhpxVADSpuXzlsgrzDQUtFUB0MZn+v3Rn0e2SA8mRHBz8k3ELpQw3uaqxSnv0/Y4sDRYyWxOz
IM5ta63N60Pmy0sND08AhYm8XU6fA0xRoD5Ksi5YCEQ/jliBFyAVKfgdTjwdqsuU3cce5qx8kUri
EpDVwKGluWXFLEuLiEym2h+2oSNvgzLaiUl4AXTaoSRUmeYUbSASW3Qj1dpkrWq28m1O8xiNfzy0
+7hHqkAojHiREk5VZhEX/hbZaLD6s9Qjw0u3OmMXpiSa4i3niTaYTlrJ6AhtZQalMdiSGImSgcc4
DDnhQO4u11whV4tJl5BVvzUl8RgGjmAnX8kWod0SGm06BNFdYHyuqstYncdB0Gcc8+KbQBqOd3R2
4bXmZC/yT62e1vn4lWLfRuuZfzacvCP5UzEpD5Jio35BIKN8Gk0Lzrp07YLPuVPWMvKCfmswFCtB
JSQi5qtPqTNgr2E/SiyOFW6W6jRx+uvdq7VayET6tiE+yqjYZfXKcUhH7CwIN4xrQCxgPDFp0nA9
1sbFTqEGcSFYAzPn1Fr0ggDD6ZAy8WHFW3dMsiWA6IErdBRwK706R4Jd1i8fcptwlk+PSP3Ja1In
AsKtqy8dgktTJsus65l9QeOjjuO7a5h9BpdGfmoqVqzvR55edANYAQvGn0Y/MrH3u8+uNBatw2jv
MgCbSquXrH2SjYXe/TaF74g+XAIRbymqY4iTpjd0z1SvGHcGBjCQOSZcp90JqVBFS/jYSJaCUUzG
VlQkSBk2EQp6fxPKYG5YuNUKjh9bd6j38dJ3oXADncZAjTmdFTv3AoeNizQ0GbuvPiffbKAOtDkT
W4GUZcDNLjsrKRk4ZrD1IboiqZ5dy7qq2NzVDGjZPf41ObuhtlM9K+NUMicwV9QeqNwSie0UnA+t
ghRQsaKsloFSU8b5NmMx1O8Eck9SzOPKl2jGR5ajBGgvE2MTmmmykyCisvovD4PJpRccIlu8R1Bd
AsfwUYEYV3/Er2D4dxIuAoTAEtt5E85ahbrbdGz0Var1bP5n8NxGJEnSP1/XjoWZeL7NdxDIPSZH
WoioeRZIKQqRsZK1FVhaykXPW4yG2tofGG+1ZrfOovJhcCoRn4SPeSsK/QPXW0c31LmG5mzTsT6V
Qv+ppeBKEuzaMf2N0jIwiCa6n9lgNY1auAaEgtXjvWhxo/tFu5ft4C1Tknip3yi09QoK7iSRw9tY
DMZG2bkIJ/szG+u7I9M0zjW3G9M9ZuytUrX/Wt/ATE4bUbL6ynNr2Y8h9gSVVlPdNWn8UcqBxupl
DhUsDn6nobIpbYJ8h4OqQBKofwfOTKMsJpRCCdRJ1fmtMuk7LhncF6R4od/A3+O0BbiuALWLbRL2
V7Q7n+xa9gtzTNttsMaDgWN3lR7zIbnJfh+zAI/3YDbwfDYUDS0JA2rJwA9kuu52luQKCXiYYugm
81YGNgRBo42fa6GB0znVRA1ECn94Fc4a702d1PsEclpO7YrXnjUkft0VEkcZ/flInJlOylXXDUCC
+BwV9U3Ww2taWM9kgCIo8BGAfNiLLLtpstjP6mCK5MpWSFCPAyzu9d6RWUdUijcE4S+adFjlAAIZ
EUJYq4m8wVlzYAN4IpsEszWHC1hR0pFtrduG/dFgyFYRQ2X4fPqFZXL1Z3spN0+qI/6ZNfe/Jb0G
/1aNc53bXtQYrHjAqB/O+WTEO1Lqd6mNdHsQvL90bTAGzWPzb6iNfQvnV7L6awPFeWEPnCp5t1dI
3EiQEyd8eYLVbc5od5rOJcuhWNE2TW19AxTEwkJgDaQuFE5Fgp2GsX7ip9/C8p8Jp+4iRMDFS3Sh
uL4Bzj8qk8R9Y+ZbiADsD4ud1gSuoUTb0iGlJQRJy2AwuBkCGav4Y+R59PXhKEb7jo9Ua9sr4HSy
LiQQbz69pUqPz2XkrTUaOkoPz2a7KQO/1Rgza+mK9mNyztBs77bC+LrWN3XLI3aejkXkG5TMGdub
KHdVwVbTyo51aGySbl+PnZdkzVnTcFIaziNS/GMVv7QZBTmv/TXUxpi/sjbyIu2t1rBht0woMtq1
jkFZfEiQTdrQ4kaKMZNA8jnkNkZ/Jkh8JCuqoJy5dlnGzDFFIfQa4u+k/5ziDt74Idd+4G7CiZoW
DStfKE9e3xKUNDHXYkOITwtFas46PRuMdUkBEjWIRqnEO+xSajkQTmTjL/GXMYa0apYl8EjRq68S
7VjD56JE0qocQjxLbHdS1oyA0IjJRKcVMx+fGnMp5HjpS/lSHncKaW7RrxV81A22JzplDjNXQmoG
dZCtTAPIBHm1UiwFx2yQFOuhf9X2p2Z/gj4janxth/cy+SD0gFFPT5+FIrPLDk0TITTUV40IDnXE
AdOm2xS8dtCe1TnWUgdO5DebODPcHARZIZhVyiSZ1SbEWMgAJDsoncMqmJQ2glsJRXNVKNY60B5u
gLaEgzL+wORaGI9GtKdCC9zI+Mxz1MiNw+j3DwwmmTvhBq7hmqgTNJzaWvVLbjWE7KCxBgBBzXgo
h5dsO0clZbmcLnEOH+LJ3yXatFOHjlgUQdpbTlfHTk7d6b3/pQCXZgVxKNqJ3WlOXNiIbkMGMScN
7CkBmYc+ccrKgXXKJiZGNsBL2AsW8X3PGAmsodCMl04thpGARBZ9qO8yJzC74VUfjDgowA7k1pom
kkELCJRl4DRLlXq3wB+4jFOmq4a8qvjbRH6V2XjqfB1MjnVRWbS3LdbsnjFI39BrCGTovthyal4Q
IXlBEm7KPGcjQScLauqiM9yMbP7rzJbHfLhE1ckAMLdwInkTCOwfvnyqCdPmjL6oEzmUhrSvWH8Y
mf2vQhIkTfaNAsTHuC+rFpAvsGtHHNEE9RUeguO09P8ks38SRrRXJvVuhtMOC+rBQmlJ3AlUd1Ja
JADwlnLJYZCqBWRhe/AC+bsJj34VuL0vnfKN0/EULjyIpVd1yE5Opm2SqT5PJiNtdjaO4tzGqIZ/
Cu+7Mw8hZv9hANIDyfORY1wJkOZEyJQ1km4Aq20taNo5Te/gYPYvDtqUgH7JTwQEoUG+OxNUibb/
xurHFEPhs8XagKMwacOt1tvMlX8FU12zd9kPn9Sw3Uq5vjL84k9ukQ1HwdvYpi5V6Zker6UTaSV0
+szpTEt+aKYC3kX3+JkMpOQ/ubFPYzQu20oDoiZ7BoASA9Ra3KjPui9fQjQno6/25GESEvwaEjTM
qnqAdkmges8jUryZhkWcFcisEGU18q966l4siijNN6Z1a0LNiwaJ9InkOLGBhuwDhs66Zywnq86/
1cxljQzVkoX72ClfZffRduNxSqp73k0vWY2OgjQm/PewNpMfMVxaEk6D4V2ijYsrpkh4+cExZ0d1
4gqK7zEf7hBQpWfRygrLGzwz1jhBx/6oOcC9AqJLnnybrFMgZI1y5X51UUMdBW6HlNvQCLUfe/AZ
OZbwYqJvuW0WVdS4QRBdW9Uhl5akR8PszyniddbINEM9tjfyhB8qUQwoBU+DlN7byXnP5eBuMAZX
GNRB+9lmivUnCzykVkJVlQMRZoQEnbvEoixDDHLumdDeVNBKsIShaLSnpmDRH5OFyF6+SE0g+dGx
Q1ac+eLHirjk4biuWPFY9BP81HkoBGjAGG7DLGSe7tCWb31tvTt19Kztyi0D7bduUObERfEKkQwQ
Tu4OdX2EcEk+semcDKe+jIa6jNjByyXaKmvaV/MSweIZ7tcfiCBk2fIMQ/kIW/tME8aJbh/qojhY
+qyzqANMeO3Z1t0WS3KWms7CEPhrEJNsQ9YXhHkluAvaonmHLvvOw2uTYtjQhwcMqGdJLF0h0od0
GPr6ZFfJoykVLyt6rlLUZLXyU6bLMBy8pNARg7TNvfRvvi9+KZBQNHZrff66SVHHPD2gbSvuKJu+
R/2IKPHSF9XOUJKXyocEphUh4aaaOzboVJ4/+ftk5GIb5V/wsZ4UROj7Tz2pIxVgp6RjhxZHe3VO
iTBQypadQlsQ3qtUORVCWSa92PT1cAqb9t8o8rOeSm5uVv9LKZGOMR8NWmbP6aCRprQyfdr/2vqC
4HLR5tmCQxi1MXwoVnPOlfyoj4g34fiNI8r14oOoubMK0sGdErxTdnagrghU7WlOJbFXNjNLqdvY
xVx1+PsiEAf4SHAg0mXrHEhXdAsmm73EAQSRIUgVr0b5UrNPLaNkthFx5832puQzi+ECqX8Fdj8o
PPCwfkXnNtK+p4poyie4eaCR70nKpAZXXIAUo0EwwC2rpN+ELxDWDQFi0/IUnFnLGRhyGsBFXzZu
jb1GZpyaoWJoIjZU9nvFZErCTjdqHVYbGCYwS8x0Fcz4lhZKY/NHMCylwpc9MIOlCBv9DjwYzIMW
JYQB2rKEoIndkbmEBMQlGQfyxZCRyaHXg1gKCe8bMJjjrfFKmJGqgh6hQKL7jBIkC7w4O/iAKki+
7LjJ4pIko8AT3W9Zj6ueaXkJiKxFn9U5xM5XbAPZNmmOvZzGFII+yZD6JTn7MVVjX+/Bemz7JqAn
82G7VVhMWDdbOfo2fT0hjqlQ0CkIHizy4JLC2krFVWDFSrrHUJwlqDx1DNBW+rSY6tXoY43GQBmF
l3QOCRmwbI/tJubxMuL8bXXE4KyVkZj5GhhiGALYJrtBRp5KKPycWwrhyo7wmtEgyvm73lhLieVY
pbYrsirYBg4oOe21GQTnOO48qWKE1rc7yt61fxJoPROOlfkO8GEhN3BSZYyUPEZWk5n9asGDORXS
vDXV+TCy/2auG5dXq7uX5bAjH8Rta48zjr6KD6FjyjhLFAkWqLH4x+Talg3jYbVdmxWiMrgREXsN
C5an8m/EnTsRcsWRqBtX5BKaY7IvMTYlOxwMZDVlLv/Ti3et2kaqeQj0boeuW/3A2ebqxe/8Y/p5
XIqtpEbAn50HmEAqGESfAS4B3IuQOVSOLAfeYf3DI3HRNwf0jYsMW3P9PSJ4kgOGx8aPyCn0upQN
yNXPuECeiXNHrTGVR9AHEB6H7Yx2VZNdZ/400qUVG/6kFj8g/zvdU889tfuHXaRSvvHHJtGHwAaX
xGfyctUG0NcNOBNnoluU5NTxhMua6EhY2THEVIGds946AavISpwSe3gAcELGUh4ZHjNdDCxlT14y
qh0kCjdZajyw5tSwX03x2yBOynYWczFDPG1xnuzp/7I7Tb+4x3WRvUYktIp+q6IO4LqD5MvClbC2
xNKczia3pIPO00R+wASSYrpHQJFH40pGsl+Pz4b9E7UCy6JHMdO80z/Q6SyFHiWQKIS1pMoyG6dX
RbIMQQGSKcWNwizUqDyAKYxfFUTZ2gn+XQInTZ0VUcJZCaRkuDsRVXpdilK2fHcw2EXGS0K1j+2Z
9TvEGh4lNZqkZDqEOEwmnPwCgluD5boJFdAYXDR4AuC68EeNVRDa7nygELO61tB5VHK/sRGXMF8V
kAY0+Rz6DtNRtn4caGGNp7y3PNpwsohq+tGDj0ix6/1dB5pdMMEusPhN0BQEcB8DRagUjpRbKM3V
A52PLpvbpmKAwLi7AYRnD8NSZtIk0OBNBVufAKplhfsKmeeoeilMGBN1js7PywnQKth39FWys2Gh
2QLgBXbYgMkoqKxlEWLGwZTsS+8VstCBJfXVhPkajTSQuGg5HxmDAWpL3ElmKYooV0FA4fCsDhkT
IrdFzumGITCFiLEgpgiivQp4BiOYrA5Xihmjy00Ay5WsB4KHnuD/9aGgNxGTNseLGqYGidc0REb1
RJxEKAh65WO00yNPjDVN4ybHWOLruavuGaCxJqMZcUuWMVMwrQC9EyNcwsfVTxK5tTArNHw34wit
D1BNHybbNNE2JW8hMdiNIV7ioXUlBfRISlfFFsIPoZOl/WrWlEZlvIfW5BrO/O9mgiccrVLb9Nim
nF7fz45d0q93rYIZMSDKosjIDemhoMhkZyGPRVIME5OYWnZt8CQxtawnkNOKl6NxFUq3Iud8paNt
QB/hEZ6C17pa8IeMUV63YQVjVFrRTm7Ah94gg7hhi76IJ33YR1tY2fOqN7beG/EvTdgZdFdrlgJz
hurmZ8OMmTu/SN8aLF11NuOfl8z/EPWPKz3D/x79CTCZfSVcSf5XJXRf1tvI2AgwoJv/1DByuMla
0gyM/KOrrqAM/3ceoY4xAV3KOn04tSgx5MjzscnAd8b/IuXsYl8xwzp00m3zKdFjhdNbIF3lCbEv
T2AES/sRw1CQXHP7PWkvhvQb+EBMkcAYFvlk7yLjzwEfkdiVt+z2Jtym6jVr3qPo2ocvtf5HZHha
f1jtq9TeJwa2GmvXWiJKKXqCgrTlj4KevENTNbBSyZB/9+JiiKMSbQbqKSf6HtFoA2/ULTwcG3k4
B/4F7DgG8kWEHtpEbaguAL33d4RVWnqRxX1SX2n8z9Shhmew82CUXgWd3/AWhqTLuiQVj8pDIUy2
h01iIT0tIT8obGw7+x9Nm555QVZghWuXTswVhDA26v61wY5TztNJxCOOjafwK1ayX4NqP8MB3LI0
suF9WN1b1EGRGStXG1UEAADw0mzjk8sxsm8YERZkE488rGEhKBgrwTyilUfnMpDrYkgAfRyI0lxK
QWEiIk4owfrlQ/brJRZCV3ZY2SZsEpl00EkLvgaHEaOaXPXpe1YIAwwH48B9pRqLOnrvxlfXALSD
yZLRzVlYOPOOSXf6ltk0sueJWZjywDBnS3uncM1qXfV/kfnJQLlrWNTO9Z3F9MZG2ItoBmQ2UkzU
5YgOJ1GiOxXLrKD66Aykr8ZqNlvHyWkCXdSrawCR9uQmMvN2ipOMECIeGT6Rqv0RqCYv5pAHb0P5
zSNXMp8kuHGpf6YBEIibEv1O2l1GEa93/wwNMrx+5+vUpresuXbFXzlCFD/b9ja1Vw3jF/8xdIGb
GJiJefQ2Hm8kHa+iPgRzfGrogJkB1M+sQnoVrNAa+S0O34t1EN/t9itDHAOgqMe82fYJSCiqi51l
6XxRx9L0SuXdYHHfFtecmiSlBHXEs6AeCLVlIY1oV75tltgmUmwCjBamceV27JsLUZ/oKEDixPcE
GMkkvxcFpTYKJtw/QY+a27kU/WevsMfO9k59NorrhKLNDuB/MAtvMkpOlS0uDgWwIUExSxm5Sy6J
yaq6QmhjfhiIwwunI5cWmaTxTST9ElhEy72bpswjwze7+eIFYQw3/VcubZzsq0KFVmvPwfmNQFEU
rETC6IeJ1KqNL3p7qufusTgIcRHWNdC3jnYK4wv/TEI3KHaJfkabP0gIcCRA4cgKdbp0DNdcPGji
rdkWpZcs9qgaY6Se8bDFCMSMb1o38rjVhX+2Ba1o23sxWlOrxzVZSKfZ5Dc128HKHvP/lUSyn8KK
HTfqSTpRenWvD2tO3fEIhAFIOtkT4a0vuUknLK+QlpR4PKiRvVNjtBm6uRuSQzAQOzd+mqqyqUBC
EIzlip5WS9GIGVVITlQOIJ6B/8mEEyhgwMC0AFQ3FBCKib6xfcGmmG6nsJFnxheo+SdA4T8BGlA/
ZNJttbcoUq7ser70tN4MsyULP6xoTZcnbJmKbcRsU2bgZAtgb06xj05NrUNeis5WTwpH2KAYHT7U
Wrkh1ccFMTzlQCWzZHTh/3pd8og0lTUlRKEiZsCZb7Q+vhHVuRt7aafN4aLBsE8oq3K7WyczoL0u
DmM6N2scN3NezGB/FDzUzAjTnRgPlqjIVcKu0cevRg/eSDe9duRX99jMGhOdmOpvyPj0MsZXqfoj
IWTrSeOFizDP15TJ8Cy/x21l7nKAWX6cbabE2PqUOCbMSQAZ6NGtHeB7KbS3cd1uNaaWlhp6gU+K
C9jBkJJPJWqkYKgNIkdrcVhKOqunfvJi278bJk48LXuo6iAtVKOzsD5vg5YFad73j6liMxmw9SdF
7Npp/Eg1Vx/mzIMNSwZ3PlcAwiP2nexwZzEXh+Ow7pdjL5CK1MhsiWyiLlN+S5I4DXXuUapX00PJ
Uq+F1nb7Odc185mqpEF11yT9YIp2o0QVWzgJMop24kVuY5QyBSvDZSfDYJ+Ko56VX43ceRPY9Nlx
mc0Lo5mv1Ru0w6PzLSDqjURJLYKGqGLNvCTUuhYZDzwEpnOtUVj48BppwYHqr0CmH7A3Xnulh031
1yXdKdFYMw6h/NdBqaPkLcFmylL2OeVcpLr9JVG6Sb8mOI+J/KgK0MegkkQ8W4kwOPbDt13tk/fM
lt4MxHk+6rW6Ls94mb4ybCNFRno3+VesAlkL4JQwGuVncCB1mR0vuopYLDCL8IdTrSgnndcO1+fU
W/2lMeVLyJ6wi6GLlHdVTN+VCC8YPr7KlxWN1KKs+/NZJQHS0/TbN6j7h4FzTMugi9JZs+/Z6/Z4
a6DsW8ajtyPPb/8l0MJKW3o2sn3Rq/Rm0AeiFFibZro3HCyW5saYmNMX3XUytTNcyYOpxYeR5V8D
B7YRZIXKu4opfx5NB7+eNkWX3aDymIThZgScy1LAsEYZ7lEcvnybtakQmOxVZsY5uPaMVs7K1TVu
lHU51GuN2AvH2mgwplNENGlsH1u0vJEUbAbSdIkcBjLuEz0BkbovWIviMuBgB7FxkVuiQMmlFzx4
yNQCFt4uSvlPSVyH+SYO7Un7yX3ATzmTKcHCoFBaLw4ohK03AW6kTr6jbtxOqHRiHSxnZK61onXn
3jAE+mJPD5Mpq8E2lx9kjMpBDsuLlitPO5mWU/wwO2kXs123IVuNAWJ8bbFK5KtmfcVAwsCAkxsQ
4XJiHwqmEwSFZ2bOGRGTdS8dHWczA3ACvzEerYwIqojOdAHAkJkde23exy0EzAe74QLvP31z3AHb
RQeprMNWeFODilBXmB5+6dN5QD9KKBHy7BDGaeP0V8OPrnBCT2BVPCIuZcRI3eSjYUUA3UbEQYZY
MjLh2hJlFIXE0L3i1EEaQuZfnGKgAeqpUWnFoNkRPOcZQyZ4KCakxdrjqa16OWTQkJu+tNVLzC/N
NC++YV/SFvU+6C01kRCws0B+mVZwDShxYU/ugNZ9xuTctWW0zdgwCKF7qlQeRmgC6ox+lfJtqtGe
WeO09SPrUFS/LVLepjSwa6S7xnHwImAll82jPWgH4xVezKA8qfwCyXYlLQF6u3a1Q5wSpfpVoWou
wP0NqfE+jcozkqXPYEgvQTOtQchZr2JMTkaTbFKBApJULsNkQIexPFOCXW7UTxpJPYRZtI2Qe9H0
dxDBrDe1WNMN8W/5DSAVAGVkzeASQrCUXyZrO9lfPgdSHmz09kYCcKEe8Z58FyQMVoem95R6F0UA
07gcD3r/NuUc2h4I0yiZqyKfIwU0gX8Lqmcc/4SA1Ax+tdk8jY+Qj6FwGQ/hrqBFcPSLmm1rpK60
r9m6aG6goiZi/fQfgf2xfFO0v7GMFlF9ieOvergzeh1eSn6esg9WIAPFvX5rLY/ZGz1f2b0sZ5Mp
W6FsJXsntdsCVE/lLC3/KI+fPf5N1qtW/tEwbrDbd019ihrMIQUePpFW+gXTxHH2i+EK2etvQuRB
P7/ckcgd/V9a/bQl4rMPFdBTof7a+k3hskWBPlvLXGTrFXKN7DrFwKzeavFBla1Hb6R14y6juMJd
aMn/kCCwLu2adD3NIwuUgwlexD6lrCzfefNddIBEx9MMTdJOl/ZWfjMt/JfHlsS8/JJUWGsx3dR0
S4XjY3P6wyuxnuotDPkTgXJLDUp40nDn8gs1NmUvFLz2ZUCLlPKzKh1gbDTTt2j2dfdh9buAwq/h
iGDwJ7HC7vepvxvGE+iMCiEXm8jk2GKFxZOq/g2Cj2q6q+kT1PSElDA6WO2xaE+KE2CNjRaa/S+y
7V2Km4n61wfB4+sGm9WZ5bokw5D1POk9yNIrmKhDeIP0Mn+9XN6Fug0D9KSgIxO0WGUG/f5AfSdj
XNV/DJt991Opt7yy3tmLel8CnrZAk7wH+W9rf02Qibv+KTPLa3Mix166dKgFu4ELkuj4H70FLM12
OFq9lzmuRA49mdliG2q3wD5R0KdYuA0L2MOPVXwqtH3gLPTmO4EwrFz86qRPa2ybZUiyCSf4W1Ey
8m7/GfafJt7K7EamU1g8GNgr/m+q3luqaNaL3AM2k1fLv6USSyX1KzOOAW1z7YPzG78L/Ti0Z2bD
qQGzZQmDtDYwZT64aaYY98abIo6NCuUeU+/Mvrv1IxL3nT99hsYhs/cIr/KWqSq5OWeTsa39pHsJ
lK8YS3PNHfcfV2fSHaeuRtFfxFogQIipq69yU+6dO2HZjk3fi0b8+rfJ8E18E+fGdqoASec7Z58Z
gb0qMOg8hKCv0LmQeR684dMwmy/nfKcIFWiQRIxNbpw533jlz3reXp8T/PBANhEpzDWs7wzPeqju
6Qge/6vsv1JIMevidm/x+IveQlzENAfhlkl3Y3lXzPtE/p3n91D8ZOJXBs8Dl9eM5C4U/TXEsxs6
N1OOyF/jBLir2coOk1fzLqJbC9qM3Kb4sEm8W6sjmihjclUe6Jajjh5GfRq6+2K5BP2jdu6VvJfd
a1lcg/49w5AV+u5NQPTECV/6/Arw3fIfovzALwoejA7JjOo3isEOqA8FdSSFPuwgpcNwAvxzl8if
tjjT0W5jIbWvuXU14gXIM0cEptUzybhX3nqbwAn8A4e3RDRvrXjx4ruOmLVT7AltmR5f0J2cMB69
JfFv6D4joEiCgwM9RtWXQG3yCFR6aG42M0pUJbi5P31/nWPiB/VbiVDKIqDCZxPeN9l//XLnwq1x
3ov2v/UGI2Nqr9k3B3iq84uiOBGwMPIlR+yOq5uheI7dsyfu2na/jPdM2mZC5uI5JTSgoqewPpf5
NTQYe7bd8E4VCHhwjHEXh0GnJy4Bm3bn5EQPDD4i9NqBlMF8P67gAkKUesD8PS8NOBRoPUVUy21u
xZIaZ/+NRvuPWOFSxshwNQuxOhN9JBwIYpHiuaTaaO1d5phK6XQfPJWWfK2q5MvK229T5LuBzY5j
+p+AneY2HD9y0n83jUDDUAwXe3p/FwrkGNLb11myPZ6H/m0sJ3z3sQ1xJAYzrgK1pUSEHu2S0qtQ
0qXdZMGupKSz1eWdIxpQVA6gdifGBAtQm3ektXIGCE22hXzv4dZd0WvW9JO3DSYieN2Bm/i72usx
pEfEKJiy/EL5YBqWFCvqgN54EkgSb/7sHp0AyWfwamRcjwxG5mUc5TLf2nLzlQep6xMb/ehSoCDj
Vz9YQ3uV7rDNJnf7b+BJ3QYuwK5l9JnslxIDbqCTBIVDcqEt8PFIs0IWX4Z9N9rnghoVpF15tVXD
OKoBOrMYzlbNfNC+MvdwXD0bYr+fIRhrgzu/sPCv4x3nxfC30ZCIPRXN27lO9V4PPBBFygGqWcKf
0tFin0M1qwVD3Mw6KeOk4Fj67ZCWUCBsSWTSSwz38NM8upfSTihoLHr0asu69dhEMSwt2Q1ySqcv
k4WBSUbAOYx+tfYhSsKDqhQ9JT1NlgpRd2zblewT/xmIeGtjPmuLPEu3snH9qprZbdQXleOVrGMe
Iev7DaX/pCjnxrjEejG1NI2HfwPEcrsCIOeDlmsB4PK6p6cpA7pk9fy0E/PrTcCRbdaQl4PZsD5A
r6DRxLoxDiEYpvaXtPXMUXfeb6dUReXTX68sVkpHY22G0U5OC9Xn+2JqcH13SOw0tgGuTTuxR+ms
7DfPAdu54EMYfHFJnPqpnbrmyeECZ6wMLpZ01+Q33z5sG6p8+gtTkv481izxHofOsc5hG1ige3Gy
bhJNKqKVxUuFK6jvPhYCQYnrOwe6EXlqOu42wV+6MX3dHqg12pkqoNRryvYMIxWGk1X1W9d1OqLR
4YPK3vfS+W0ECsMQtOQRkQX4zqonF2wIKovRevat8AEMS0Vgkd61KqzuVdm2NGSOh6h51wumykCB
HE1LrzoN9HGZUVl3KUyByBbTOUvZ+iQkgCH73/YuWbEiyDCSJyy1xXBxOnOXr94He4zwmzbdwbM4
wYcNLe8lkjfZF2YzEOmpgmoTsYv6DB7OTCh7TrljPdSdusUz4XZA7vjC7A8SeWtKlT0Mw/JH9UW1
X1R6sC3P3WoAheTi3eIUVqE8JAPFVKWKaXfBy3ljav4X2c/siRYX1DIwOM+wZxdleT2mVEfumsgm
Fx3EH3NJDgqYUYCrJrMfx37BSr88zah2h6JhmOwP1h8vjx7YeEWXuZ6AsGjSI2VqMcbQDgofmLMp
eDABAIKlBq0lwiBgXxWcAzqx2IPEVzhsGPP7+sJVbW+sNIfOn6/Zauk90i9DNiAv7sZSMsvIiBEk
45NTZdvCY8Tky0zs044Qeo6VXHiEVprIIzBrU+tSc3zS0U0zT3o7OfAw8ONuuxC5a/KWYePOErOx
qD87dypuqppSCc/qSM/g8oecH29obMFsNNLFUSGFKSpysZsi8NrMnMvCOmYtxyR/DKG4MDXKMxz1
cujAqrXRXiDXYZXmbfCKinECE+WhkczIknHe9JRxUIOY7rrRJ0URPswDFvleGTD5WKsAaY+n0VT4
aLPlI03o6LLApO9RVp6zUr5ypR3Ysv2iPANcXTzk0XF6A77vEkGoHwBeffhZz/hYDewEnL8RhBm/
JpdBB88Jb9VjHvEeZ5npuYGSUyGsCZUo/m0FAa7eMJWcsSCAnho2Hidfe9CPRUmEOCsn6HHhY1jC
dLMiIljoFjzcMSgWdErvhjZ4y3RyG7nWBd3NCnhKh3XzMU7eC0ihp4EQXZ9H20k4AnB+S68oL64c
wOf1dvhdwPY9eEN2rl0GXxbaBG6h+KEvWUUccU3FeDaMPgFbvGY8szeSEFAs3V2tmQgoE9+KKUFM
MnhbKJHnJeuINzJKK3T+AsWfNhK5fCvX/qSl4rN0vidkpMxIqushO9Ay3O1EN/+u9+k0mpbftFCY
1V0vU/eUuhAFBkpcGrroNirwr0HMqh4UI+XRBXx4Cdy2gwRJ4oNxBI+TG9fDHNxnrn3olupthc5D
WMbrbdvzLreo5ohHsQ3TdTyF32xJUMb9hUkpFo1nH9p0OPtsd33xN4X7jMEHSvrKzstK76NYuuKq
sWLO3v20FOcwN99JPQjqWtD3xmidphYhvQtl7O+hpvLoJSyUm4AmojO7d3ZyXIo8qyIW6VeXqrPG
WzupuOP3XdiSr+Os2LQ/5YhOGyeN3E/9hQkuLu5eMZHH+ijb6NGIoDxiZA9YIem2LHemDzQPQ8be
Y9HC76uusrWZQtJcGqYwpTLZP6S4emFz3WnPBzxv65dIw0ZKoH1htx1uQ0Yw2iUKsnI4QT9HE9PH
/mMkesKgHa3zDgPTg+bEFQQL51zuL5dFZmJbGHbHaOTkThOdu61K8KYLdleT/XIgY+28RAvTz8jl
1bSE+5wGdnLrTDtNrl0EpJICTadY45FNYygJSbInL9devZnXUWjt3vhz9GYtzmZ0eZgOCUWAg8Rk
Xddk/nzDOmXIUAfcx5Hr/VH28lhbnuBsrG+NqD9a+j+yecQzkpDGtR5VOMR7YPO8ZEx1DXNwNQTf
sRPua/CzpyazC/ygL2NUnH1NlGlKSsXNw5qAa5d3J+rghuF3sUrJtpTwVpyRT4V4w9hfERygmg7/
FHdXZT2XFfACr+/+tv0K2Rm7a2nktHXYNmaWxGYE1aym6ysv/UOhugnxBvrsTGC/CD7SQIA6Ig6D
XfYlXDLSusgMETrrtg+zl7RU9GylzUePb3zb/0OLdKSJna1dl9+GGFc8ZaDTE6Ywk3J+Bit8scP8
IGr2nCJgc+DJQ8ZzF6BL8tkP2ZNnc1mGIf7uwd9qMWSEp54ja1KbNngNM+Cg9Lz8mKCNT0aDkWM8
vvKZI3JROdKozxSEF8nKHmQeri14gObngHIA5iCZ75PBGAuKWUMR0sPi3lZj/znq4b7IXtF2f5J4
PKbWeKL97ejjqlH2s9MSmJn1xPDYb8kdDz9+9hvmLsLXwEipJqOdr6pBSCvoEBQfpZSvWCi4Mngv
MpekY1HX3KoZefEc+Kwo6c8agW2NZHjAMtjnwWJYm9subG+zJ5QAoJlR0ZiYc8z2tx84kLeCd8NV
3d3s41bJYv3qUwdPBQHSDcG6o2aTB1FmcsidMA5gBnka1xbiApqKaaAUBpaLmhx+B+tfqyYOAUvO
0X7ytrWRPikaIrEKh9m2LPIHP0K5zErb5Q+1tSl9cbd4I54dm5I/L8dl1LCQZxmHfMa9tN7Qq+uZ
H7BTRCRiN6XchhMnNpLIaztaXGLnwG4fvJLr0jwfMht1IWy1PUkOmx5F4RGpV+bN89qnojmw7O/s
bvoJCrja8b1eALGMEh+mHoejqPyLv9AU3uZ6++//qNcvs9TZNcrMWzDVnJp0y+Ltkp0vsRzMEbh9
EONMbeyPaQk/Y8E626KK36DTLmHFUtESzDVTf8L+wgXrj3cF4GKH9hrV4HPIImLUliWe+4oYjWsq
9l/XwcJ7F/dDv3Hs5jVp2NqljaCxtGhe2h5MkEM6pxkoH5RWRjuPIAFl5dAzAmo/y5JQWa2zF8mx
FR/OV2k4bie/oR9M+84FeJhwmuzpdloDWLBqKnmWQTtDiarUnh7wU28N89lrEqLrI67uTqJlhtgw
0ukWQjcRg2Z6sRcuhUVLcLDLhDXdA0IiSe/VZgS6ay97Dp8Lh4rpO0KejxNcSy2PgsTC7gdzuCL5
NcRPkRwVCmq271WZ4WXPmUynIyZYgBqBfNW5/RbOJG4qOpr6oHyY1mKbqBjee55R/LPxvAyCN9Iz
75im2eEwFwUAcJ1s+9uLVwd7L29zO3nNErTBOW4xTteE+SH9MOOdrL3L6fPGjJhxovjZy613KyIh
nsYehjiHKXHrBd9+zG4KEwZWJA1Yc45gnyBSbPoizg6KAKal/UsM/REBAndlp8LwxuRrIkdUR7tf
YKc1L7Qsb2x3+ax7DqN01qDpyLOqhoOaJ6CF+eBsByjRONRxmiqcN/gbK0gAuUUsDvr3i1NTw8ks
QrMWfTgrIo16MQzKguaEKHi0rYy3Mg+Jx8fJPoMEjNsrCHdjbS5NP1Tnsml5CPOsmPtbEJXwFURK
Htsk5YUcCgWw3cnjIjYZCkSXg2elnWogROEnx3Ep/s4uO+JYEj8w1Tktpp+K2spN2ArapPOHvCme
HdG529x9w2v1R6fNi34tH9iVrLQa2PsmwdYU0DiFWLmfAqzVbkiBICe8J8xYv/mcxOT7u1fdItwW
3lb0AbDpLF8Z0KwCaMrw7b4qv7oRXbA3mf/a4N9aMutv0GGf9of6UAmcFovNit9QOVCmPKGb6Y9T
o7ZS/g42orOmY68lNSUDhizbsLPwaF5XFp0XJbvpET4tUrfFeM0N210s7mUFDXZyvFuvn/XmnHXJ
C8d18Kdxmlxi19sHTSbgBhMjiF2mIumeoCDELNrDUDLq9jp6DkmayVc7+GuGl4d2GLd8CwfUcgVZ
wmopshxUjNll3EJg/bBlPeyjtSixI2G4FOw53OF1cJNbFnk7xqowBgwbvc7TGGlBExVmNar5SDND
pah1gCs82/0xHbG5hZDruzISR6dI4FhpGp8iMMOrOY4sKcEefeolBlcLionm1DLVKUkdXz8tVv/Q
YOuzXEoP2LkhbpV/MzWi+ba34xD/TNr+KulacrQkEgD/JCuWF0c5L8BjOTJUCZEiB8+X3923I6gz
mRKML0hU9TNsQctfqI4Vy+NQsKumopRhVBIeXa4TtsrWyaIo255hCefs56o2/Rri5J3THP+GVHPC
YB3Vdn1qPdwxlkNBcpKz9k0rzaXexw4tJybme0042hhAcNEj+Vlqfi50e59Zy3U14vXxzM/AYSAb
8uSUWg9tQ2deVfnnLB5eupD7vVVDeUtT9qZWLlPsIMAwM8/2TdVguy3ylJ1GCCTSrzA1tM7MP5OO
qTYPjqyM7yFdd9ryHpe13lWJ5JmEIdEBlvXW7SSPhIoMm6AVIRC6Z2fPjcW2lmayAsPHsyiTFE9/
ck1XrwFRo9w40yZYv1NIti0bafOLlHX6oa0MJlKpx90UPrWaZ4RuPUoc7PcgZgny3U9aiUg9txcv
zi7lPHzxiCGxlhPKQDs4koY8Yqj7jqLxto6DeBP045X3Ihms95AicJ/gMENSSIzEJwHdlKtwyBY+
zmZOSXGBM6N/iBuxN2utRtm8mrF61D0Bk9R2ia46H1Fic/RS/DA6b/ZtO78ElBmha/N0MVwsTd3/
R+Cz3dKB+Y3z8qXTsHtNRcQhFVSbLYJdTqZQtosp2FljE2/1T1PXV9dSJz+wMO/U1L5A63tUeG3W
dEC/sSMP9xydGFMRcNqcuncvFctZC2LC1QSSAawrVAg7RYaeHnVQHP2mJVjYsiMfyjUTOxPJptTB
x3G9tdzoK/QQiMI5frLco0nFC06KX4ov1M5M8OqDnp5ADx92QrfJjY9wYsUccaNwhs7UvA5k9l+W
+TtQMTM7G2k4X4tDZiazo04+Mi8l2NSUCwIzUrd2ZvqbqRMDepKjyozxlbUK7EUZQOewsW+1jTCb
agj/JEazE0th3ha22sc7l6ZgzINsJRpqVFwDDHUChYUiTOtGBl3Ay75HV3o3Qjtf05h12MnWoCDS
eyv9NyeOH1G17igNvpSpx3rNMwaReavBKM0uy5I/tL/dKDaoz//1fklBBE94h4l30cHqWs+QuLVx
enxyCEHs9s5TRVkfAZz0RqrxZBpsQn3PeMSRPIPZoa4a4gbAA6RJBXYywvGzsa0I8iBNUBS3kS3g
NFMU2UNiedO5K1b2zbhZfPNlZdWHj06kPP+kFHbBhezriBsd0dR5E+nwldvBm0yTDfzAGc8TN6Bq
gfqkeKrpdxjXl1gAzoAf/WlTm0u2eL7FbrRFU/0ssDn0GJ40EUfh5dTOtiFbaXYuyxBX20jxGLYb
+TxZy4NPiQAHaJDUcl3r3AMbuRGmSertKzw5vU8dQkftACj8c6Sz/wQHf6ysDgVTE9OpUAq1U5SF
jSUW1zLKS1rO0p9Z5K9BL39VxD3Iqb2vCPRX9eswKKLm7L7FCHhm0HAh2iKkS2P9QJsJ/IpqnYmS
/WO6D2nUkQQ4fHFwmqLchY37Qh6WTAK+sGqBeUB2KxMUOaWTe854p/ezBCeZEFFU2coqpFnRpITf
tA9Pc/XI0Ob2Oy8kzTA/hAtsdjvC1taEdr2n13QVnpXYCft3Loc3GZVPFc3yYhSPoIize3ei9sQK
4LvWBiRq3i1PbhKh98Sr+g5/NjkvhiUKsGy4bcvo3ZvL9yjDSGoiJMAVtFfGOZTMpPtoKXQqAuAf
pJ15/FphT66CHWaWYflY5uwT4LsbDf8tS9Hh82ceQzPsSiEDVeNS9vwwclPSMfKere9bqCI6XSAj
uueyr/Sry3zGr6GCj7rGxNrQ/NOiI+28LjfbsGF+UnnseRofpns31N36A34ZI997Sj1IfcVMfkha
UHPdHfIApLa7LEyI8z9+iygYqOA61g0eCysW28Q5jgPkzjKs4/u2V/0Nu3BxrF38WnlGmr7Clox/
EuM1vWTpcaRgjLeS6zNyW/fUV0iUBoc17E3mk9IoQJceEXrsr3CQaCQ2bFWt6sbOYVQVs3Gxtp5H
DL+IlniXM6KKCKe8tN12VKDC61GEN1GjOyZmOSt6um9rpsvhGEKwE8yE3ZK/7npQKmgjmW2YHi0V
uXjjbWdPQHJOigF6lPnbYPisavMl1m6uyQLtt8hn7pW/o5E2Tt5CbAvGpCXlgcesMS+1IH05zDjU
wgLmXOUFKCANCuSxVXwFr66SHR6hpfuZlH32Aa46McMTJwDqnQGtsSplzgEkpUDkeh+V+iOSZbEr
PAYIlUWB/MIF2iX1HxgFH3U9gqka0Al4VRorYQM7xGuW7qqoKEBhIxpVdqBcOkH6eWHesCkp9Y19
dQxHFyClAlg4+E9uX8i9FzActYC+F6yhG6cgX2ffT53r7BtFBY9khym77g0TP0U0+sXKSTK0yxEJ
+U8RSHBh5M2CuYEH5zASdaq/UTSdXb+y2FQyER+X4b7niDDlHB21NdPrF4CAKmCqQMogDJJuKZlr
N5k1EKDUYp0sjzRzP3qDfG9jNDDHAmwXGUkHsNOeu3E+DRIUMHzXajv/lnEabDD1R2zoHEJbjBit
V6tZ9F1PJzZR0fnQu9YRYe5qGd1vOjREYvf0A1JZtvEsoN0uoXPuRGcngukpCF0oXRF+4MA4ezdd
9NktsU7WjLb2ajVtVANpkcVDt/Czjpmeoskc5HCA8WsFYLpFD6+JEFQ/0jTahTX9lrK1Ubhna9sx
Pr44GmmnxpXQtufe0JhZzON6vOXuLPF9pNnE/sEvKaueIGGEVE2VbY0KATXLdRiizMF9YbuE5D06
wOPEfikrbtOGTWQRqJGIbP7Y1ZH3KPV848f0j8ocpzRaKGU5AY5firtoJOU0w3yvgpckA7lryrza
ul2U76aCzMIEyMVyxXj1SZyb9DoZXxx9Qcuij8iIliTto0NNMXvdENem9q3HzGmOCgraRFT9nJjq
zdHleCpkfSsjwDOu5dPU47hUVcz2jgINykYMY624tT5R8n77Emqhks2XlYRgpNroVQGdQRHgxc47
unA1l0I6G5ilIoDUnv4dPPAuiS2/x8Cm/BpfZzMRpMFiYIIIYP2Qmp2fLceJgzBlTWLaVAQQ0tDG
QQ1v1F2DPgWYW0zfRD54VG+xNFsU5BWe+OBE/l+TLTOYTvzpS8uUp5yolv3sZ9YJ8eFhgqNuC42N
A6Kal4/cB1qX+J9zdjsblkk3mR7g+DIeiB+G3oPhGtokyMYYsNXIXHP58E0bUAvVvlHALDe48p5q
r3icLLpk7MT5r5fNI71VqBS8YCzZ6LHMaCMUB8hDwILDfB1yR+vLszRfqW+ekh7ruvaqJzN7z75Z
RuQvWDSTdF4HvzixgWduPZKobHEW822z6I6TOYR9fCMUpJDqWh7bIXzuxneLTkspl1uaScQN0h1M
CwBng0Ld1cEyHkuGrYlPhWcniZ80ECOFY84oTTFTenqDURc5jdLFM0iaRGJUsTVQNwsgFMuMZbg5
jAs8PXGjmba50ciKSeU2XbnDbA41gLQM+za9z7whAGE6AhLFdOq5KReQjE75J2F4FBU/cdidqiG7
b3kU9795yPodDGgdI7OpzjqLcdAIbwVcqa7e5gzLD+zaerZJODZqa2fn/mOalv9FZfzOFBDux8hs
N8TrFO1jDvSjWpiXoZJhD4v5FvIuokKvDq+hJXh+EqlzxU7i0+zYp87V7VK/zg1ZSBvmdFe/9pP0
cCnDUQ2pJnGpjo4UtSWMybVb/1eQ3anZA/l6wq8432Uw90vsSg7OoxgdJgfQWgn+q8ARZ+2NX352
6bUYRgQ6wqwEYAb27PS0blMiP3Tqodt+O9o9UlmfcINjA1oGiNBp4mzE+mBqFdolDiC+/lKbLWLL
jQ2Kf9UCXcjnPYe6iaNpx8k6Tr0NIVZ3lyIVl2EIaoCBcJMeK2ptYfIilcuBYyWyFTMoZt8wUXES
ehOkSPaF3hcNMZuRUaDNAZqw07atnY2H16XMN37LlKhZkm/tIwNX4WFeluHGFEh59DSMG/Y01ykj
9pXTWM4OENZkQoksZoXCan36m3wAZNaauT90YciiLY+t9dEQku3HgIhHum8oJSsA2+UDB/Qmv18b
2UOMsrPN4UkV54GcHM+2Ww4smvc4vouxH4zVpx28+KijxdqZqkqKiVLWOXzSNokR5yeubHjHqn1X
enDZvtThXro1cVF4ntHocL6OcMmEcb5be1XXcj9J6tcG3GIsTLrwgDMETKABJSf7YjSkZqpbtGeS
1e2t8v/DgFb6StIKizcy5tGWUUTi9uThw5xqatK86yObnAPQB2ySpv9wGv1HRDwWcz94ENr9qLMQ
ar7DyQi4SSOEvUlcpNWiSZl1W8Xr4Ll7aVVbXelnbXOGcQ1YQC9anfMHX4CaJEbY0o8bbpus9l8F
ZWii65M/Xk1IVA4gERjmWk99iW1nLsbldvFxCo9SDriWPH0u6RAF9wKPh7ZvjpAhy/DoWp9xNowv
7ghopp8448zvLDb2YF7lksWP/z7gDDeXkZ1cFFivRTEn93YwEaPB2v8QK3CWYznfMiVpL4sDjSmo
ouq2nph1GTXmV6bH4U0fxPZBWZ1P7QAUjiUgvayyN6/ppidLK3c7uiY4xeNIk+fs36d+o3AjNQ0F
D7wLiDHFuWnw/nCjnEn/mP/CQCjeWnc6B/FQv66fp6xicjHjymjNCyf538gs9i3T/vEUUPPpZqr+
8Prkyepd77HWJRE3/u9/n15yKWk6adUuHQemX7ppOXhmybH0MZT3yAevKyqlr0r6Id0hOMc2d4gr
l/xDejV9S21w73WW2TPvrt+TpXpynUBdmXa1rxM8z3+fRrFB529I/VR90G5ckag//3T9bI6q41QT
0J0DNuj9jEGeUHgIX3Xdj5nK33Guhmc1WmLf4G56rmv44r0baK78XTIn3l8xN4i1SqunNMRkUs0o
bLpP44dAA1SfBre7scOpu9ULdp+OsrjXdMr9jSKJ8RxoHAeyd/6bei+7R26jpMAz8keg0emrHfr2
o8q78CHru6svQKTxnd+7FNi1HSl9q8lrdcXEQS3uzEfaLN+Nn7RX1L/xqS3NQ8iK6wWMp5f40MMF
gdxl3NvFUrDGnOGpoP9qqyz/o2kx/JYV0bil6fKDcvHruLgXOAhZ/QW6zE0KguJoMJU/W3QlBvDI
EqepT73QM9cO3KM6180hk/HzOuA4Bl4S3plk+BO4ur+0RFvhMc1nIG2JH/MnWlj3A0/yHHHxzuSF
pt5yPpu+ELiiUhJCpfVfsUz8TrJmwAbDPRMXD10IX64bqGIZgCc85CWg8p79L80KAL//fSgDLEJL
XqoDZ987aXPJ25GYLjIbl328KND4XEHX2RPfMbC2zxnLH5BA797NKC5ERWVIF0TufUrGauZuRY/q
x52MmoLrRHi3ddNgA5H2XtkUFRZd+2eO6AwQM1T0BQaoYa1KasC8XTpTBmAL+CXTsgeEAc/Ymb6k
c/Aqdoc3SxrsF0bcO9uT+jCNvJ1zEIJPyw6JmQhDpfrTSwduf5WbSyJhIMNHyTYLVDf7RjZdf3Lh
vAXrsD1Bwlri+j508Kmz1QaGY0EJ6JiV7x1vbewWbFXRjI5NmGASGsY0wMmGz3WyHQwyi+h27Muf
9FTFd7MEi60KtsBlZ86sGvIc5ADYkkCbP7j8yMs1KeTvXoQgxpZPW4vupWoIIfUa4K9UBZKjLTYT
WvWtMazj9aTbiws3UpXRwrbQ5qgiLAxiNdgK1rNTOwsOXMa5BHDWyEY9hPx6VAKDnczhLdHcpOtA
nYFIVO+IY+wCcv1nAEOPQRc9Gqin1SVPZoD91A9BvUuYWzIStvUmsx3I5dh8m7l0noWLcTDmevi2
RfVQ+NnWMtilPd+a7jJoK4xhMWv3xpqRs1pMNBxy9nzZ7Nx6e7eR8pbjPSFcSwS7lrfjVHjpSaup
/xAu7A2bkIXPEwKGkF/cqRVQI9doO+yCKuA8HY+a/YmftkdEFWwmrp0dpMnUsZ09prWj3TX3JgGf
5AA5A/fRMdn994E0BUSopcJ59x/zGoz9zKYfiECxpBYGwpgusGytH3rNRN1acJbjfFFn1wC0psTv
ri6wdKbDeGFmxjmyyTqKHUf7zrPTx6GZvGMWDPkdrE99k7Rdvf/3W8/K87ubxYMI5XKT3CwAJ1ef
JoKFRh2sAkFtodW/ECFsr8on9ueogvwYV+s18JwrVd3klwLdXfT6wW4LSFC2OKZt6Z+VcqITFpTs
L6QAolxdYZ4EnoPD1Lt/te1/513ZXsJQaoIkoU3LTpWzJ+lPCTvZLTAi/ULJ+3QQjdYM+aB0e7WM
7yROhZteWs5DKFx4UwVlKEOYmftyFmAu1L6fffVTRZhGc2GsXRdCQY11RHPV4i578YabKUUE/xYc
Iyerlxcpyvp+GjjPhrPLXnsixQVww7/VsDHTjsPO4OCTy+cKfSrsKSGW9ms4rdZACUW65qB97mQ6
7NKkJrxjYUesLMyAFnC+oQsvtR97bw19TmPFFVhFBjpMRk5jiVC3EgG8aphIxtYdtqa4tx+HaPWM
UHZrW/talihMfubgjaMdKnHyiyYJdcnbcD9U0bQ+1m4qO5BMrL38EltjfrHHgq9bcuwR2H3eZp+a
naV06iOX05eGBXM/C9RV2Zcg9nMWPuXVlM+Hwymv1fAcNk5zjaTiIJiwj8/jM4eA5CILBk31IW56
+77hWPZcNhV/lfIqXIvmRk2BuGgRzRdl0SSnIXr9+8AIgVYV1FqFHH8bo8U2QDLO0DgBXNPy5XyI
WUePenAuvpeNzyv0aEjcAYeXGx11dhl4yN41aCXMB8fqWbW0mVTpdOWBe1kIT945XitI26Hk0MtV
hFJelsgCJ7V+4N+DTyWpzJZ6aZdFKOMox0NGbFOX4Vvd2u5tuX7QafZqyCUdBjuJBvjSfO7fn2ZT
CbArix455VVrwvUFwQ1oPzSA+38f/n3+36+0WP4zA7vv//v8v9+69lpCJAYKtsMuYvDbthlNj2zt
y9yo+x4CLenW7FgLZzeP0whrmCdAXXGgoXlXEEEROCgibh+lmusiYyL9S5Tcz5WFHX3JnWKnirVB
obeTewfu4P2/X/EChBen78H/8PDI2IJdOje0z8yFffT0FFdfxzxqP3oWFLtkvLdsJDO/X++ef3Cn
9QNj5WWvYjIS6VgNdwV6bBuz7emGDoJqlYUPSz6ED5WPYzoLA56Ron3xSLEd4/G9k850trp8OqOb
2yCfiv+xd2a9rSNZtv4rifN8mR0kIzg0ugq41mxZliXb8vBCeNDhPM/89ffjyeyuysId3y9QMNJl
H1niEIy991rfUm+dcNgFtq4H0yOyD3bivVo6x7kvRANuIjihGmMrPJ/BX//VzN/++q/KoJXDtAZU
IZ+zmO2QeevvhFFMoKr5ksQxvuEJv16I/sJXccnrNOL46wvIUDy2tdyPQuxM3yu2GEcVkH+/uYU0
WCTKvKvmL1FZVRthMNpSKvvpRnLY1aqIQOYYP2VUNPt/fClwuW6dSCfFuXI6MTNOkdpBHyD4hGWN
MoYxclu7X66oybHggYJN9OcQ+sbFpkHGQ2CeL7qk1bqYXYMC/0ZQOy2SHBePkF5qz+GE7TIMAB2n
ffU4K2xaCtlB89p9Nwp1+PWF8Uq4klMJVWXy0094xRZhCS1TbAPCYUaQLs+lJaqSETPZSLcDmUQ+
Wc3PhJqrqjEEWY6XrW1UE7eoYJw7hre3Tkr9a1T5sai6+wgzAfc0q2k84Hsa+5EmjTqiMobHpqGu
kEngPY6oOBdGQ3fATNiPC00l8+3jPMVuxiiIFETIHR8l/dWzb4EiSmUNkqjlkQZsQ8sJCZlwtd7T
LyHUSyiIp5r5OnWjs6+SxEUBT6WGwxL8mWeRumb7xUskzIL7hn1OBcEwRYKwZmx/2zjw7Qcs4RpF
1lLPoP3aILyWRARRKpqOvhP3ws3J65WxeOpjFB4djSZvfC9RwyzwdYT3FoiMfViJM//wJeqccWeM
kPQ9BjkoUlaJnUJ+qmlLVZBaVx7MzFVW3zEbJbQ7oOlRwKxMQwuQoi1wXAT6mU7JUi/s78gtqWk6
13wYYnKbvLhOCN3wFWF8Jt2WwHRPUU7UQzpUlFXCPND7JANovigg+2RMQH1MpB2nzNONLxnRUOqZ
4Ubd4G3NoTQOWeI8RuFjePUmqa3crBnWYJrCi+BtrLJJkM5NXtqqaCKXlUOhY/Juc/UtXGdOzZtN
b1nw5MfGa6cyptuJ8ZQ70KcColFvhzk22DLy26bFXJQa4miHVG0yI0eEXV2wiWJKhnTCgDsyUjOQ
sKy6ugTo4ZARGbmyOjguguw6dATkrJZiOO2ehIGLXlTkJQKQzLCA0Q4JpKXfe2li3JcGorzJ89bR
vCQZNO1cFOGIWjEG4SGCvWRk70lgBjjFXGfZWe1wQIuSsydFTzoFW9wBYtUHWrEbQABpoTkHJjTj
a6KJtaaV+qPvdTMdKqdQwZF8j7DwBBIz3eZ6Cxmm9cOnvrNRYpThtvcc2t1d0qx73Q6fTf1NWJ3x
mFV59AwGeF9CHb4pGlKuEXSOT8EokaL7/c/JhNqPas24ZRKHxMYF38+ZZ5fXeu3GbYNxaSawzVw3
p3cRBubTRDUNsImxUNEL4ykNUIlmJa1qlTNf1372xUEGRn1sEg3vXDIvJuzONmEoorPT5zQuA5Fg
E4ESg8J9uA3Cdtggw4roBrj+xfBgPwB59td1bx8HxhtnaBdvnq51X4aYi1rqdTW3CybPeHHrlnYo
+8BVoyVq3aHBARtPTKpbaDmu/Y50l264EiDa/fFs/fUILTTsdH2P9zZxrPxYZ3FNQoKnrX59m45J
cUxfdJCAK59oPHZ+Ol1L7YFsiQyUg/JfM9KGnMnDC9pam1qm9a5wsHHjvSKggB0IBQYMQ8N3onsx
f0ETMq71ilIPCyPQXQmdo2L6eI5STZ1z++Qgc6P3PeDIkCWTEqM0tm5KQiGESEQoqCERlNX5SVTT
Jem1/ol16yoGMCCdCvxtJkz/0dZuJsKmufNldnWLZ9vE19XLxryNB42N37zpHGYOpXszafC7IEpr
D17uo5IccE/agf6S5h4T3ax5sEvYUXkmtK2Wo0ypTIEeOEXDqTeFvum88RSNrX3nOK+Bj3TZGMn+
seuYjFNrIEKFgpi+IDk+5vhZRv0HOkT7cerStQvrda3b0lsndRC/sKTvyTJUn0NFmIitAFOMTEvQ
sZQIv5AGvuSWneKiJqDY77Px7Gv1Dul4tgwpITcVOYNPQYWSy+/7eo2jmdV5qrFa9QP1WXjz4Qjg
jxIG8z0tXmatoU0IZxDiSNI7sW0shbEuJPoVKig6BOx5DuRTre6xF4NsWNitGF/BFIWjWd1lUVCD
mENwWUYRGpYQpi1QXAOAieF+ibqRO6ca6pWdOOVK88GRzMD6g5vi/0nDd7LGNq4EhoANiBodtngo
owPCWXKpB2NYqvySI9mDG0KEQ1nXEIQcs1/ZWudufYuqYxrxaw1WXHGfQ1uS/AfNOPn6Xfdl+oUA
tKBNFNLqd/MHwTWwc53ZVlhZZ1EgV0CfWW8DLTAOQwp13/IDeUQzYiyVkghVmuiZ0lcDFifLg5Zz
txuVIvCozoO73o2+spSB/lCAw6XzC0aopiC1neSRA5zf27IuVz9++7e//8e/fQ3/7l/zB4pEXAj1
3/+D77849lXoB82/fPv3pzzlf7/+zX/9zl//xd8P4VeV1/nP5n/7W5trfv+RXut//aX53fzXK/PX
/3x3y4/m4y/frDKaH+OpvVbj+Vq3SfPrXfA55t/8v/3hb9dfr/I0Fte//fgioaCZX80P8+zHnz/a
ff/th/XrMP1xlOZX//NH89v/24//nnx+ZOHHv/z+9aNu/vbD0H8XFloVMmFt3XCw+/34rb/OP9Hd
3w3LRDZuwkG0lDR//JblxKH87Yc0frcsZemOw/QSZ56tfvxW5+38I9P9nf/LVLaJZU3Z0jB+/OeH
/svJ+8fJ/C1r0wfcf03Nm+GFij/O8fyhbIPpqy6EZZnC0G0cZi4///o400Tjt/X/NiYtQlUFysZE
IGHI8Cqy5i4ZHYII0q0R23emmT5ohJUrOGFxg1GqjdkpwPpFbkONWGMewB5r+ScpYpSjA5plO7fu
3PDSm9ZrBj9pYdEyILV5ev+nQ/znZ/nn967TT/7Xd+8KxxFSWobBx5Amh/af3/0ESo4aiVl5FqRv
0jfpssNQx1Eio3HbZ+bB7wGg9z5htlkH2a1C2rLU2Gxo3lVDynxbdsxQLdyew4RUsPVPdkaxJfqr
V7hbD3RjxPAQYmXmodSBmsnpojCp4wuCI3nb2GRY2X6zqBpkzsJZZnmG3wDfk+1kgEs78TUX+XRc
bdq5un0/CusgXfdTomhcIOrCaRbjxern3IYmad4DKw0XmjvOZDfMy9NjBYeMORN1m+ZAUUvis4Xr
beXGuBIKL9vkfofPuLSwP44PrcNgEL4+LK8o+i51tJJtPxirgsD7icnMIvWYGqKI2lHfMyIrSNOy
3OJd5HfpWAXrxs8ItrHhHxcASglQse5Hn2NTxi5jsCg/dFNKtlVBCJE3eyS0TyPOqkXXZmjpEo0I
OT5m0LXOvMo+yiS/BzBVnEH84AWozqhTloUIIKV1jO3sMVrSQSOlrkhZzgJUkoz6aZ4k1WMvw2Cr
Kf2OuNLwtjM8ogwcYBSiJZoq8w5JrdfU6s5NiAQnqhu4GPQo0De3fNllPiIt12qxUgzl2jLeCm+G
9PXk39YsoFj6iPKCGqOmM6p/HrplRlzLaO+9koFqGCNHmX9WGNVWauWmshCcd9q0jat67/nmwcvE
NVb1KcJswsW5ber6U8Qp5u5OburaomHLZAnnHnRWaH9Ctt9NzcPa9U0CuvRZmcLMy9WenBxbDhAG
L1lOoUa8JFdR7iXm1nBTb4EgwcE7V4dQArH12Z+Z2RA52yGEprMYLywnfSV0hcaLcSpKplzIX28t
GUOi/9CE/a1XNGJD7ysz+4+Q2JgerV5muy/pAekE11alfUrfPSZ1/cIu6DnqbpsY/Lk+hS+jOXsg
ggvPOAbmszIedcEelxM5C8i4IzwGKu/uKI+ANTDc5MGb7nNP2zg+IOVUP5sDs8yQd4nM+wHVzz7q
y4tRIKyYKrO90abxHv0/vZTiHXdVxxRHwqIrD+FcSI+V+RRML5YL37IuMF6YgZ2A29gPWvqhquBu
JEgJtcS+09kPyybZGgX8AMsluAkz/Hjpau8nfV/+ccFYaH6ZrDqNNvbQiClOob2Xbf8OPJ7hZl4x
IUMZHvqAk0OrvgxOuseyeSr0+6xhp2GM4lEl6Dqs6gFnodZnLHgpOIkq/9J8dhXjzKfryoODoNgc
6HZ3Vk8wnN60iCfo5JroCRTJ9aqI926fnXPPf0moXldtCgnA6E5mmhAfFTavYw55hM5yB2wCa7xu
3Qkbi4h0/TlODIlN19fIn9qDNvXPTsx1YDXO0rTGn1aA8L4lXyZwAFBWuK2LmCukLy4C93iZkUuB
vCog1xJr+r4v65PoIaxMOYGzkEujLjs4BmHlEy16IxvZCrVcmUZck4w8EEKUeweZGbfdSIXE4Cll
xB8jkBqPSC1fUA3tMUhvEgXsOmnw2QSt/Iktqc/95xFh10xJOwVpuYHog8xtHB9oByHoTD9rLb31
ugCrJd2t0EP6GIaHrNJeysx4m2KTt4c9d4gp7yI7xb4eyFvo1CldfQeJq2czDYEMOgYsQhZB30rv
XgqTPfOo7eqJ3B1/lEC+KDOzyvpwYv81luRKhoHxXBZ0GaKAZrLBidXIJm5n+F/lkHE3jR+FKSgm
1VrlxRZh440V+8D43C+ODle8uUcry3azTmlepLAfA73e0Ee+nQyRbJG4x3vNhn+goZzCZGN9Y3lf
TqpC1ejO2uDEp7ukMepOItisdVmcQ+0cmZHcaZhGDXbf0PR4Ztmt/a5l3VOXoocblH4yYXmPTXZu
IhRjeFAttouUTLl2OwDEaygbMA+F9AmXOCXhnt92Mj/lqHQyqsZlMM7Wj1LlS9F5qHJihoIGRT/u
WhKEEYAFVvUT1OpHFpG11mSWifQM69gkXhLffQKaX93qabaiFTzty2b8tnu0F2aeSh6Z8k6LEnXL
fflh57bcsbUFn0AYScVMisZx0JGOnrDaUuegR9PRCwG8ZszcrThV32bPchJRX3v2cxGlKDQH9PPp
gOgCP9/CKSlboIUTKeCAIG9J/TJNyaOkNB6l6h6xia5HBydrhjTttqlYHoPAJhFwGQhNW1F39jFy
0pzsESvr3okriORazeQ6aYKmscK8vMm7HPWHbBiUM03NDefTRfqz6qMAeiIS1AB3QxQlb3LkDghK
KNNFDBJ5QtFXFjSHy6fRC+WN7oCmQxUbz80Q2At6Um+bsb9qLqk5mKUWJihdOvEleivFIHhyN43l
b0vzIzJ7pvRe8QxXyMzan8EA721sm7cit79ao79XIn+3ax/xJbETtb6TXfQ5mbJa+xV37pRXbz2X
JMgEVJ20XcAad8I+SoE9mXILuf86zHHKV36SrPjbHl2xVSNBCuS6+mVSggshzJ/mONAOObmYYm/7
KfoIzDJDisJ7xQ3xKiNEoeEABcmv1SH2CGLRq2Rdt5Wih4J2JU5QnDSzeqcMKTilfa7YkQJOl8jc
e+dNb6oHKRCm0l+OVwWqRMdGBJuOsz7VZaqBriZvtGY9lRADFDl3+RhtbAfnH10BbPvaFlH/2vKN
Z5ARj6ZJcyeT7brz3O40EiJCAsuhndy7tFHnwIu/O7P67kv/5CHzyIIS2I9Mz9povobSftYJkUNc
fHZb7PuRCFF/+S+dkUGxSNHEFPPvK3yBQmAdamlZGwaWbgmiNx9QT3XThIW/b59sGf50dPwUpmcu
LGTuyzhNnqpXO065lwJCqmKF7gM/KTVeByOqF4cR5L2IWGFR6zcEzAX7pAM1EFlQ8qwPrnLnV3IF
I6yfaZY0oChJEVba2uiZHhpt/p364AwbhVqPodymtdtsYczi3JlBgWHiJhsfQbN4IPBq0NyVh0Mz
7PEPoWZFT/1cl+gAFei8NicixlJ1sTCe7RqYMnZOOHZOv/EDgsrz6oMNziqWaGpppyCH65msuUYB
FJwmhzX8rFoUp9Azd73PED7TyD+UNI5vPNLDhwiO6jRU6ZpAK5JIvAp5cRlvaJ0B2ssKQAq18YXl
ZjXl7ZyjhY0nkVBz9PR1YDuELg5ugASthbti2ZrC2Yc6NhUcJAQFYgNGnmIuQiX3lQvGXuHIWROM
GDSmWin8y7hqW8RNBC6ojOQMQWFPT0+sKPzXgU0Ibh2hM9TRk8Yx8vWhUY+D6x1cq0wPVvMWCRgp
RRe/sAq/ajhw1DwUxvSycuZmYhgRtGQ9qCSpSemFTpG8pnX0M5Tm99Disc69mLE6gIRcc7Y6DuUb
GC/Yelt1XznTfZwZclEAky4U+onQPRQ0a2vC0SL30czD96hj2yuMz8wABOU75bdExbPQx9xZllJs
k7RHaedwNOSqCz38+17/0yvG4+jZTxVP5EUs4JKy7V1asyLaAhil1cpcai69tcYDT+Hzd7RHq4hK
klHdE1OdhWQXS14VMG7Lc68END2x0iGSp+ggjy1FA0j6JY3N2bC8R4/HM8LFQ9kZxYHMqhVTuReL
Gc9NSj5gLNu9GVFudBj9khY3568qMo67W3h/qW0Nh4IujN8P+p1edy++IgMCkPgGIy6BE3ly1TLi
JBUNzMF+8eqjlaCVC1P9NnGJJQ8E4iB3ziwt1JOPJx6xEk4TH8FNpaYPo59QIujxxyDCFRKsT2k0
OxnjXB+bVF+8RS8qQY9RzKG0qL7YAXWPRqd/YdX5ELLnNDWPlBP30DgeUY6Wi2T8amLruyvYVQ5O
2KwmSz5YBmGhjVPCDBHuUquLXRS3z66KNmhKMX/OxDhD+5l4cE8atHypQcgTuaRlsB7K4SQ9HCqo
a/Cbpia5MN1k3WWMD5FI2F17jTPaQuH8InqLGci2vyHSNkW3N6uYhG4HGIR88UyTaNjC+YxkYW7r
uCWBOzAY/72TNjWg5kHuoDKHrV0Q3fbJ9FgDCtU1ptC1Dcy6xndYuURkKYvAzvTDNRCHlGXyqgX2
vo/CQ0nrrc+0dsXfh1SuZ29w5G8w531FJm4VvOZHPW12Yaj2gsRN+C/IZzj1MRepjJjqepFekptA
e7icnlEH3yNx//THiZyWAvR9tk0GpIMk5BQQVMIBbNjMADSzV/TWDAfCnJ2PhhLCKZ+RJ7G5tcC7
4/f/9hHeqpbq0DX1oxNV327gV4tKty8ht54WJoc2t5FQw1luSp3EVrUQg59tXYmOJMl/5r6jbWlz
5ruWrn4pL3IkA8exslus51hy41WVcjTTYABp0RzYA79oSZ+uhhztALKjyLuPWC13XulhogMDy2DP
3AhouPAmnD30pO/OY2WNEHIsZ02W65AnkLwMRfQ19GQdRJTYiusAjoYCugBos9FmxVtQwUWLlq6v
PrAGnQPd1BYE8LLSkC5mIrY2zJhcBI+ksUaxd7bLS2Ce6HM4yyIVHCEeKjfc+YuMGezS7AFO29Vn
x28pDASABc/EtxRrT1NvrT5NAO8q0l7wEnJ6vWCVIpyDJGCwk+uQ8wfRUZ/hd6h6dMS+4hnL+EmB
+rrpFKMmg4EL2+3HscW4VmNRT02SuQIX3JlM0zeL+ULphM9hGL+72iNud6DKSfKI4qDYsvGuDyor
FWCtaDgKW+HnqDPvwgPipaL62ofWXEoWKHKGckQOwM1jp1H3FnuRv+xpn+zHiIdgbrFXnqI3x92M
VfLoBMVrTmquUdcfVey8aWAaSAwAbi1SHkFJjzPMD8+Vh9gwfXPpiVFiIdCs6wSBPsI2PwQzYuUf
SZhvoolo7064d3j9SU0cmGVMAjh+2p0oyR/8YVqWEwWjn0avMJ1mcyxChMTc5V76rKpuTysGlrLb
M3nXcTRruXhkcA+gRCb3uAVpErf0m7QseqYQwg4edKtA+MCSOZi1J8FmgtNzmYRrYc6dC7ycm3oD
+/gZh84inBNwsj5UGMLEsTBpm7dWcQgHrNWTvy4I862D7JTKdjsW7kVo9rYN1SFy5I2bvjiEoTZe
yMQ/vevK6HuaIAtPyXB1AtgeEcPStrfemYMDnsiqW4PG83oMjkkus7tUl6TMlYRH91n4EFPF3AzK
HtfS6BFsBQowCRETWa91h4Bely5z4IbpWCzoSL43sr8Ens8MPjWuJqsgnaAdnkOJWaT08MR/V/EL
v30J4/EV69fWUdO7zRp/MxmkccyZVdFMdC4ACoVS7qq226J/mDCXzHHRs3WJeW6xEgOFFgnKC7tB
Qzp12CbHvVQtDu+crXMVyHvd064ycaaNKapdavBWPa3CtTkgSSpUwaNVq9kHas8lnh3mKCPSjFy9
6G4p6f3VR4wsr3gBM8brkDpTewX033bcL6ex6MPpIbGLE6EyDvq4WPlQ1VBxcgjuo0idKrIieUiS
BhABzwjZ/nl+AdOtsg+ujlW86jkBDaWw4sNWJP3etF6/G0G+pjbeezsPmY4Iyh9/Io4QqEzhsL0W
DZ7j+ohm+1R3XomvkHltYn76nr2g4YQYwjrpgYWNWJBtVRUYKzwRvDT049ye69TSMVFOVCvwvqwz
OAwAHBLeQe+hLsN1hB1XI9XMf01Hhx23Tl5Vm2i7tCGginv4dco5T2xGqqXHR4jyG1mG4bIswlNm
hSdkEhCx/bXstGOFxjVK8PrZMQuKneKtxmB9SXyq+6pji+N7sPRttfOndhVb/aUL6rWOQa6LmmPc
Dq/15H8ADt5aiftk2dnaNPpLGQ6vs8Q95C8ukzS6CoNsJGk894a/D5zw6nYR4S+Af+gIslP08aUN
8eNQVgeTEqYF3DvMcKRwMnZa3xyHXJ0r16flJV9aTCa1HiwN0a4aRzB/E/2XVTcb1w5PronMErVV
S49r5Q7GnSuXYS6dbVGnLQNXeF8F6SmlZei7X39bs4dq4ZVVuoD/hr835cGe6ySD85jRLLNcKtfc
dLn9DNPtvZ3WCsyzbAV+T95N6eL/89vs3s54JuGWKjoTfXBV3QZM0syImFw+Cvswe+7/TY+xmS6R
Tz6pUNwT4naROtgEqNhPUf8mqpdRm57GKbi6EcCXaMgJV/HB2w3hnePq69hlLJCZjKMK+hskKCCA
pzFjGuEeCDht+OlJSheAjGp0dAEG94NnBysNDWOP5X6Z2C1BKFytyFrKZcQ45EbUw2sSA9eD/IJ0
jmMFNBK/vvRKohdcABaZ9lBqOAdjMF7sUbJNm2K7Eqjtxw7HUp0kS0zN1Qq5YrIs4varArckDMNb
WArcEIHDC8vj51GBkAASGXuH+W4ckKT0gCtz8i209rN3rEdsF1ylUo+ooQlnkrG5APXHPM/s6TE3
PhGprmeQPkKDGaX+Wkhur7zv4UbR0I9DggcsDCf9QKsNwdJ9Uhb+nWNDfWilv4JO/lDhLQcgat3P
niXjdr7NDMFwnZByWd1NKWlPEAMDDOfUXxqZwbRMhGyIG7MPnVvfGcnw6oAXu/OPIaVvbZ2siCh0
3+03aIHqpcGMfz35u1RGAhy4fIax0NOiz680xG89wdmbOy7eptPH5bxCpCB/mWko+GeLqjZ384oh
XCSeXawBBudP20F3MEwMTXoYnVJAj/jUTUQCk/1oNPceGmAIPu5Jo4nA/Qstts+mc62POx7Oe7NM
SU6S82KWof8zwVdo+tBjrViSihSQRf85ZBmdpLG50XuWYjsq9oXbIdd87qCFTxbWHDHWxz6YbkrS
Vqo2ODG6uWkrBhcl13RcixbvzLiL1P2UBShEzGhBUB3rncnZacZjQXfUmBmZnhpeO3fO+rA1dLD5
ujO619HGXNbnx4b+Rh/gY8P/VK5jk82zE+JIT8kcIuw2C6+trO9m+3TLxp+bqoHx33OpDEOwn7hr
ctfc6caINc7fh4VNK8nfkyHDtp14eWmKW1JMtqhi3pLKa1ZxH9Pjz9Q7poL5hVs0oTc3lmhfRTbQ
wu5x7fAbY3SfxX2z8UlXB7fzFKF5yyoIHXq4793+YhVZt8zR7/KIocRjgl6AGzUtMHqZdSga6vuS
xYI/6GflI9oZJBKf/dBvTWTABeoLwZTfE+pTT8R7FxZYngE/ZMe0j17t7s3S1MPQ1Vsp7HdmWlgI
Ix5ViO/x/dvBKSD+S7orPSJgCJMfmNR6bVv80flK8lne+ia5ehULeEYJnznZpeWO4JnCgqQDObjR
ExyaMQpFo3/1bP+KqWVbzySlLA5OdVFv9IGkdK2/mEZ9xxBlp+uQDXvM9BpdRI3lz4umdwSMf767
Md+JAFa+s/LZjOH5RByrjUy03ADUMRzxGHRxXvMjLQvf6KISYIs0Q6ENv7FS3EUdNoEwUiEiHCIV
rADuNed5hinlBH37GY/eaF5JqTKxOevms/RoR0ZI9QvxbvUzCFEBMYu5W1Ff8Ric3iFHe3YCpnhV
GeVpnHMkq4hdAJJg6ncVbPIIUIcbbkXEq0NIve2iHP9uMr1ahBTgG0kWGY8CFrkMv796yHTmETjz
dTe4pi6g4UAZa82agTHzRdnZAkjY6D8isDokLt90MckEWnNwc7Vw6/HqgsROWw5eN0layDgTM4CF
2P8pFdR5sibAEFi/JL5L6JJAbBDJWCaDHHNneuWl4XKsF6RYf/LcOphWdT+fma63efHymEXDmcej
Mt/ssNuVU3WnI1VI8dHHLiqylnsIYA8z2VXH9ZtDPuoysp7HaVno4VUvpic3qy+54x2K1vr0PC41
v7bODTzDVZ9Zn1UjX8mQgampkK0FB5hRR216a5p8ZZjyXGH7tyqfrMb6TlM9QSucrSYcyKUYL70e
fjWdPKiWfr6NRjy0zHhHysYMj8wf0ILvhdf2d1nsw0M0snUrylur4KDaQ8J+h8frooN2YpsgI0zn
ieyCO6HPx9wAhpZn2Wp+fEojAsdTO6dAQUS3SEDN9eAa6cOlEursy2aVckVLTxzAv9CL73e0Kbrd
fGgsv75zSi6ccuougnMElSt9iDr/nOAgWZgqf6q6YqFr4ikLoaLjAHmy83bVZvq7ZcP71AxYAe0K
CFuCk4ljN69CEfGIdOHxNRJiogeAzYPROiSKGzUcp6dBdw6UDtewNXdupc4MExdBGp0s1krm27xV
MnmXUfVsOu55svE4AUG6cZL+4jLl8ikRCXpbZ5DbDcFIYV4ExsTYueopV6Q8eRbtAQN3ajEuGoFD
TJsd5mlzrDKyxlkoIsWmD0nSU2b5T1651evghNIWWVz7M+SVa28i5y+S5/mTJZN4nwb1iUNoUzXx
2iLmnU9CucI956puO5isUPPLK4bpEK6n90oZd4NixI6qBvCQKtdg6CZty8bgrBgc4ErWaPurITyp
OjpRDD/ZSrsdHfo/fn+h2bUcy8+6GWpmBPKM9vKzqdIcszkFnZgOXtddjJH2cVgqF+d6u5y3pmXJ
RVs0G9rv7+YwXOYjjLqXVpCt8aBaxBTg8cAdz36bqXwA7tnLvSXWqxjo7a7000PnO9NSKFJK0Iu6
K9Lb65BNZ5e6r0Hpl/fJcNs3ZKhloeMvRdRumtFo1zXz+jkGvj7oEU8N5dtsvrJaW7OjOtrZzS8V
xv/XA/0f9EC6gVwH4dT/QhF0e63q6/jPgqBf/+APSZBm/C5Q25iuK5Hy0Gia9T1/aIL4kaGQgLiO
bbFFNbml/qEKmvVC0LZALBj/qST6UxUk3d91RDDKIaRId01Tuf8vqiDd/ouuRkmbPTrmSMN2dd2w
Edj8VVdjW1Wp6YK4A0S5bPQu/lYrjhEbfQ9xRAf2n0k1t30tH2mvp1l+m2T62hJnU/gbG3HBPx25
/4nQR+mzCukfKiXeD/AkZTjSUQb6Z5tP9xedj+FX2ahFjP19C02MuPOZuY4QiQJUKzO4wCMJuDaX
pZfNgQK6m6KjiLee6B+qJrukxJnE02eoGSC+LWenM9yxSafgOX8LMeuEf+vehIxQudYRXezn6GNV
d6tVmRv7cnBPjC67uLrE3bjVO6SlP3UvZIEm5M8k6iwjYNQu1iYyT3E1aRHMvsO8+zRR8wfs/mg1
IOpMwmDl15e5T+k1x9EkutukN0HbNfK0G63rlj5YTIfGROLsDHzpM32jYVPPFEdRhJU06HoWtgxw
QN7Yi/kzBPzLUbTLBDi5VS0iPYQtWq1apnfAURYh7GQv0phwfltRyoCB1Z4CKSUucWwB6ePLDkAN
zph7h2RiDNToXjTscd/+cEN61cJoCW+yt7jWmYySyg2n4WhFE3wvQtlxPLnhkSjVG7uCfgcmcdQv
isKdU8UDgnGiahamoL0ULxUdY76rBEp95M4xaR9Tsyg97A46+9PLRJNqPn4+u/DmPWTSNyFZTflT
5pRsmY6uGPiiTEJqHpIgMBIWyhF34ks40XIVayMCtYwNCbxORo+jyS98Zi9+oGgLO9BpLHpowuVA
Ggo9BQoZPvpMrLSg/7mArhSwgKJDh82OFEgk0AbGsgYfpaKppaAlJogNiPLVipW/0ftvA3duWbyP
iklssgQjt5SEl/qcivktyIJTRTfSoR9c9BOVKJAFmqFZ2y11pDwhD0+XTsTclK19AFHa1nCorPi4
E9fL5PlM2tplGIEWCDHhAavpte9kuoOohmLL7c5xecJfWNlswqBxDvBtwrBcsboX9KqQKwEG++4w
VugYAm0N+TG8Ybc/mtq9kb8zvrrJOE8j3fGphk/8rqPjB4LJFVFC3bnqnHarWTTRY91zmXBe6oAM
W5PTqXOpMhhwRxfiPJZKQEHzz3o6F/PvzecBeT9yGPgeLfDYo8YdaXlnLgmvxG1K93IwJM96YIGY
C6y0XJkTFBkuExtIg2DTaSsyY22K5bACBxHv82HDxIDIQm+r0D4P7IPLlP4DB1q45/kT6tE14Cz/
D/bOa0dyJNuyX8QGjZqvTuXaQ3lEZLwQITKotebXz2LNXGC6BxjMfZ9CPxS6MkM4aWbHztl7bUYY
TkFCVQgxmcyRoEaKofVRADEHybuvVZZTs2Zb2MRdlANdtbGcIjpDVFWnLIX0b8tLXDAfm0jm5Lck
q1RUgd78zDxYzmcn4eULeW34KJuYDjf+A+YcjPKh50KG7FaQdGZ97bPMI2jUTbX8jKr8lR3NM+r1
Xkvzt2gJchgKoiXnu1ppbpERVBRpQaPwpRUl0IF3MjkXuBzpZkEPgJVG7CP/VRY1FgzTac0/U61v
yYR0JVVnVP5mkFqz/AOfEPCH2VVVjCfNq6AdUw+tn1c/G43K5hPFpiOEp7FC5vnR1J4Fj6sKZT9G
FlJNf0FWO4iknBYOW0JSR8JTijtth5WdFAea+23QJeSeAYDUeS+JtXP4+SBaP8aRdZAZu2374gjt
bevfjVSCJZ9QyQywYRCB+2GHuxzow9+s5TFrT6HykWaf8XapxCibl9ZX2WpHHdXhOrANseGFtYVo
5APzxBy/51WPh58dkC++LVTWgazajiyDF+FH2k4nwbVJU4h0EihLBBsYcXQt77CUvtKt7Tp45RSA
Omsxb35MxH7h/NpQlbOIEvZSpfi7sABN85Dyw2q0Zrqt5mYfl+PCnUd2MBQ3DTPeOUTcFXkVfEor
QuAEEb4rSTGjiqRPu1OWdSe1vSM1m6bUB6fqQ+/EpxFDYUXUhRmSXFJ6UG0+f7cd91kTBQ7R48dJ
Y9Bh5d27bUjuEG3cRp4WnYkWvUSySXJL3Nv8rKQAyptDlhwkIG60DHl1zaeK8OVB2e5A20u60Qyy
RXfrhpF/5G17UMYzngCG9pHBpSPfl2RqIUByERc52wFUxpA+eHIZe5hxxE3CS8YLn23xqFHQJwRK
afjoscCBN9strf2n1jtX7rXzUISIYbLt1Y6C//v5b/3n6U81gs6XHomJWFoz/0PlOwxxr9sTCUBV
+RezPzOO1UIayKkY0h3b3uf//vfDpwvtVzU1Fe3hv1cb2QyPq5lDqKXpeVV+JhmT9eui/MxIA/Xp
/9fP/096ej7g/+2p/B+K+ue8Gj+zf5fU//NX/mcFrSj/ImPesC1DUQ2d1UEF+79E9ca/LApq7Z8C
G//WVrv+l6oe6bysCg2mpyYbmxT+v6pn81+gSihoIViix9dN679TPavaf9TPJoMEBPWGwDaiY15X
0Oj/W71arxEQqLYeHYXoJ+LL2vIQhYBjUhq/tZBfGIhjIM6IgGlgX5iba62AGRSNpoNZxr6qAoh1
bgFwX6usYKqhvVDNGedpGN/bpcGQaYCJSubV2jOQozEadf21Iw4ISBrOHYl9Uy4TEHybjUrh6+/W
UdiIwHX5aK1Mp/s+eREZwsAC+qWXY8hE6ZlYgCSY6sf1WB18s1kteAzTOc/5CdplIq1xBDbUGwjX
GnX1SmTCu2mW+PsGm3yPVHZfZNOzKV9XbNEB4BzkSiPbNSeShWmwWOy/fcFILoNHxRT0Ke/QEc0t
euyEk35ZCd6Qo9csLB+1PH2NuoQvQlIGLlG4RrDudhmCy5V2hdsq2H1G/rSnIydxek13q55cDDz4
+YX5Gf5xJiETIbJOAQ0MGKN43gRvC7QIYDs/ubz8Rmr1PaiF12T1JYTSVlZkARXVRcn7p6EoTnk8
nxq7upsoV6jKrdcore51Zx5sc/hWe2rWJRYgTHvdW9qZU4z2orw8KIRqcZy0E9OT9zBhvkzqDU9o
Iyw23zN0mGJya8I82wZ5XzInKgjnJCQJb/RwaGI0WnwjBgtVZk+WNtwUbbkPhKqh5u0lGFhDTqyb
RR/IgHQXmX/II9mgURw3SIs95m6lN+Rwl4xS+sCZbezHon6uk+SYqKa5q5K4RA2i/dUrYVwawpPE
GD/DG7T9bpnZ6mcEvOTWAAiDiMQMmSxHRDABQH+qlRDpAYo6UhRLvMAN5ZrNc50aaHdKycwALpbk
xgNIxHYICx+EIJFhw4u+Lv2r1vZ/VvIBTL19TCLxnEd1RxdGczByonMBB58riw6vCOV22BWehhx3
NdfilJUzV4PIhss0zsJdtBlDuaCMT2yMynXd3fOGu2Cq9/S/NjJ9YneQCBjS5jG87shuXGlACQDr
dZksT8FIodEIRIpPVLqaxKTzcsu1ASEjkWMOpyenxaJPU2EapB7k2G/EJUHzAXoMkAfXq7OWgx6Z
ZJR+VkmFr1bWh5WSpxZKS+wOsuqXZQ/+CiYivBzjKWyFJ9oQ8Q5TXzRT2b1YIqyXkBcA1kS3sh/4
+SMGompE1IdeEJ9VyAdjncJjCcYtNo3HVE2kIO7iH4tEpP2UtrdyG0EvSOOXVeB1aNU6UDPtvavn
ZidNPFfQkWgLW16IWMvHi1rPJN8OwkG3P3ubbkpPbFIcIQR4KSrZHZbtP02qbLngzT5PRO2oEe2k
aLQdKZcN3h1yydADTiuaSruWHR2bp6Nb6KN5ag/8QZ5JFn5aJi6BDEgypn3j79Jxn5iUzzK2IDnW
+EbqOb/JCrN1VSIpt1Iga0etErCVZ5Rxby3pPK7eLtRj7/M8MOseqNpw27OdgtkS2TLvQQww1Ou+
cKsM7kDK0NFWzE8xdbNnxoTPJ0kcrIq5xVrx+wwpSJjciL1EAoeCv3gORK3GGKhH9jJ0KAHXuBoW
rJaT7hJnZ1UpH8TKUAVq/E1dZ8ST4BADw4Q9ltB8x5NsnLpM22t2mF1M+JCz2lBlgTg0uKQvbKLa
shyVJNa5b5fPKZRdM8UnwUzEQWwM13PglW0EHnWD3uXU8SolWoGq0orJACUH1KrG3GsRLHIhb672
ZkOqFxuWHTNr3AWkWdgd8lC2kNQqrWsp2Pan5RyH5TWbPuQJSl3D9azu7cmRzeyxEIlyKEIeURgD
CKtVi4l+Et+aziKF1rJBitADwVmOOQX2GazhrGYQ0TlN1DIxpdUZAQsBEvMnbQA9m/bjCiWP/3NP
6Lm9r/XsW121c0G96CZKTDBJ1r3EHQ56FY7KTi7K8SF8tKMnJU3DPfoSBLYxrilzPEpW+9bBNoSZ
cQaGJ7kEGyRkx1ekiiJXXfPlqlflQ26VYAeHlMjKtYacW2Whr+5VsWpgVSE9NgF8a+4/Fkh19s9c
lxunbTPUWWhqs1hhYp+elTk8g6fWvFYbC9eo1hZGCThFTlXXQijojlJzbPjnPFnVoTK5mWQQJWPZ
uqTa9AMmq0gTDPgZngPBVyd5lYFoHMU3i/RvSH1UzFGhBIwdDrpcgo2bxU+1LNCdJhWebc67VK5g
YWUzZuNHRo5yGp2gnNyAHzAfscotm4uCO9ZUpxiYbYpNuKnD/uN0m79ifv82NOH/RVtyWoSmuyix
q+tMNmDzKh3y1haoXbmAShWK7KGjR2E7QFIs15IrcZ28dJs31sZZUwKLYAbH/ac30OHGifYX7dK4
S3vNcFh1Tm22n1CWV1/SkiCLjM+oFySZFgUvFqlWIe5up67HYFQlIN+5nAWFUVZu29dk1YySo7f0
kkKA3I66RFcD9d6pnd40pYOgb93Zam0uhXyvfLQ3mC9rVTP02BMyprrVKFtX8PqSykPXHFZaEJds
B9wWXCUPcYHULTz6AtWUHU4ruUaEF2eUZhixEiIv+/VXWfKL1HkctAr5cIi3dVSa9DngsibwKkmM
MBAxEFfZt0C76zoCstWEFW124hO31G4y4riPCQjOUcWws+itI9giBEeyeGnT7idRwg7JFwqKUEsc
cDrt1Rznl9AgtoPfXUURH1WOYXDh1H2R2j/Mjiu3LEaCB9rkq2foWmGrwbpWdw/J2hzjEAtcN2wC
wvobhRY5Oy3UUhTqX0ioUoaZDUHcrPxWnn9k5g37QYjlVug6r27PEEqLTKLQ49AN81qGtFGgpp0z
FtB6jVrk11KuFOC5aSNqFiLiAeTTJQWEzZ0eMnIZXaVac9RaceiRtRD4TzHoDsTJW0+OW22xTBdi
Qt9yeyGqRdahJyJAQUWqvyxq6UpieIjL9BOtVOS+LjbxLz0v5KowWU2A1tSi/zBRdY0jXarQVOkX
RGwRCTYPfe0Eot/0S0m2kAfQ+r5SSrAjBYt6tWWT0IIOtY0S0uxTBzbACK9nY0h0JqF45ZsCVDFP
c6j/rkPqZcQ7o829zxGdSqmIcL1vmS1N03GkkcoJKjHIEs4o1f5UKrN0selWnmE+NnmPfoDzxkb/
UtLL6SJQCSrGAAyqj5pBpWd1Xx3L74MdiAF6/BraTwtdb6F+zNZbbmwf7Y0yN6WtpcS4zV567RIv
3zXWO/1W5Q+IdL/S/NOK36f2YS1kR2XbIKGvRzrPidTXFHSpjlzqc6TMqVpgvcp3Hb3WJuM7JsL5
T6McJnHDcVrYDjxmoWS0qIkIAIqgY3JYz/MwneScFyfFrYXjXkaIObfmwxpbgUTUexVBP8zQPm50
/PVAwtslzxnkWsvenFDXZCP4oXckl5Ra19QgXYm1NVX8tngeKrptDbJ22jk99Jro1EGqHRfkOqPl
g/RBaAvBI/0kkXNHbeKOSuoBIHDkCK+E+FDHYA4DM/pKN86G+JDottjdo63njpJQd1VflkzS8Lhv
xK15mtSa2n5+GOj5j82NfBenNSqSfRbY7XROins5gmRHDZxzPbELH7vSCEMNl55jSPETT8rv0dGW
UXZBnuZkWe/4q71vFSjeINKHTaxNi43jgVZLcTcHyxFCI+35vZzILY1n1qvf1L8yHalkVp4SO/MZ
ekNKieH47jTKm7wcXL7YqZDGfaWnx7xTDmW/HpKVooIiL2akbhFpUII12tyThvSQIMxSsWc8KavT
P2i/AMGaEQGFm36TGIn5zqP7TypTNJDM4uSxt7lEUWJhNlhIn0Pa4PWo8HV3HQ51CIt3Yme6h4gx
6ObYUE7PMlwfxEOGy9F1RlIUfsDBSZ7oPlOq5ERzZUc6R3UHz92rIM6nZ+uxfFcWD/vsBAgmvEXi
QgdtSSjksBqvXibvR+lTtKjur7LlWMox1cjk8tPDZJwyHcFlehjZszvPKixfMpHnWbvqdcQdFF1G
qk+qlV4KuH4wmEBIOD9V8W1aLupKcJL5UqXHYjo3fE5aeRxR/gkAXnz4ji5dKAho0vczUuDTOL9h
BEXg6FvjXSc7S6eR5sc5WPigyfZqu8f3OXIyuMZjmB2BDW2lYoSvPfdVogayMxNq+sglrKr1JudH
oJhphxs5aDmmO79pfjYKtfaXqQmD/hS787KrgflLt9DkLuFE2SF5on7sC6dYnY3GuXpr7LXG00p8
n478BEl6dm7PzadytHAbP+cP4y1nwvSHjZXWMiojGnHGSsgd6i5aq05onQw4UPp+iwhDncKFRNlB
RWeonlUeO6+9+mzXseGFQUrMhelqj0PtTA0dx8WBPz3bF7PZg282zcBI0VQTd74vqXHBFhIwu3hL
BsjrCEiIc5q4hyAURxm/uMb9hf560XxP1U/6p75VUIwbVybu4WHRdtqdPAS1fGGNeFK7H4kLxu2H
BRtJiHI2p1NhPxMc6fDNIjmCIXXktWqQPYhgmtyl+qk5sdk7rMckf1ax3GblL/60dtl+qrV7z2Ex
F8qRty7rzxqhDCFG6/xZEUGOaAjn1AOpJqTvDR/MabKGu5HP+8cSjft33jOwYgURJn64kdxdrTiF
5UNRJrBTfYmfpjxN68G0EAy6ycp4Ht32c3HtmM9xa8qeV7qI4UM3uZZ+GoAyiiBDUcv/ygDmj33T
v5OEaNUdHFycShQ4GKPolru95FLCl61norka3VZ9AivfqmzwfwgpYhxg6QjcnOozjC469rbCq2Tg
/k/Sd1a4dvGH7A6Kv80B17jqQz5fo1dkc+23bR8by6ErH5ng90le8CrU6CHSLY8DOrf286ZKAAPg
GMMn65yRjIVHpjuq5U0wNmn32IuW5GAQkzl7JYrJ9QJxz7RuY0YmF11mp/yGo27pxzb1lPjWCuhx
blM+gABkSMD1u6Huead1kvyydxCvToXf+jKFq+AiQ1DFoZmIVmJZoNAnQIf2v2vx9JMDwhWjvPYo
Lj4XaPM5bWXXBrK69f3n7lG3A3IbUN3Al0c8jQ6X8EWPXJ/qurE/cZ91vqR7pLw2RIfO1CVnoMlT
FVT1yZgTh2TCVLqrdkBTjcIVJ2qfoA71FgjlJoQZv8mDXn0o+LUjtyiPaFBn2S8+eXAZgkKUxX61
mzxYYjMDO2CffjkGa7cHV0F1a0jEggWR9Ax8kcHYFawTV78LylV89ST0mRBa2CzKACBhph6xbC7t
q22RVcek7KyIizXus6AitrpyAeJZ6WmSSByGRJ088f40KbBP6SFH6jfPz7b6qigvlulCl/K20Un3
itVVUohbPWsKSDqnj4OuhIOOhRA1zZkTgkVKHyKTmQM4qX0kvbb9IxvX7KNR/Xx5zXJmEe6I5yNQ
2VGwzMuuJD8XjR9WAWPHcPFW0PMtDT3J44GYb9hCWsy0BnsZLCK3DF19r+JgA6L6bMa3kRSokpgH
p+OMSVK3EH5Rkcq1I7sio7jSGB27MoNGzj7ylehDMCrX4Vay8mgaOT27O1nhH8qvQfHE+LV3q/GC
KCe+2cJpaWpR8iJjQvVMgKALd5J7gs7N1vQL+4dItTx9xo1iQwNrHdpJAHBkdde/Zebm2CWJjBJw
L9CpITW+EIprZmd5xfm8/e6SdJt7j6oIhywnN/YYYfzoupeO0Bl8Pt5idoW18zl140fi6VvZl6ug
UINpQPJbBWy8S37oHzLlYM0OzkMwGMiYMkdtPBLR+KVx7FKmYFPfYq9virwn932Vjkh4Uu137A6D
eizy/aL7tnA78Yj3vhKPVOgUu24dfSfM+2pHQpYslUCuvJBc1PCZs6fjXCb8cXK5g28mAtcmc6E/
yvJerk4cvhLHn3nCmziNn5sEIz8QyiCl5+4tzc7Vyn/3xxa80C17C+VHF6sZWRvDegA5hKW2um7X
SmO96Mbe7gPqgHHGcBZI0kUWB2k4tgvbZ6DCt2TzZnTELembpVhji6oY+Ba+kV6l2MfTPr8Z1gk3
hXjZ+PQtZnvyLe9i8avOVwisLVyB4HT8wuoBSZVXgPSCgVkc8QH2LlJfquwQ0t/CuCwCJfQ4sTm9
p/EuJD+JLlpBuYmUzedXYoI5WwEFTcW3aFGbsgI8wNM6ga/FpZodGii1T3BBrx/02kV1PpsXJFEd
jRztLjoHXTczZu79Tv7NmSvbuB6p68HyET8GioTcAGc+5y90YdidWDcctKwQKgQhvlXDxrlyjZZL
rTxRxRIE9SxFZ51/oxcx5EGp7wXBSsObER2+WovLpjPe4mn2Glp/PV3uOMMlcxj1m2Gda23ffMjR
MxEZgBDBkmvoeLvnmG+e3Vb1rujXiHYDmxedUw+BimWcaMdQrn2L5jKbe9xxlFfUJjlMms12vGfh
JOOt5hz4G7ETN38VdlRxGC61r31QnuDCE6OjDQjcj+GxjU6tfk7Xk9rvAZkQVYeIR5Ou0HVbmpo1
iA8Yh5rHrbKmpRWdUZYIPuXcS8WzBGocezMhDWWgL29M3NX+CDa3MGCF0JXmPsatjQQvj0/UtPcE
/W2M3H9KKFLEd2x4RR3vhKvRgduTJh4XH3HvlfwxzpNxRxgMJ2fyieAFQ4OEpQI9iX3B/TCqDu/x
6E9YGXoO/uNQBkW219CZvGryhYKEOlYpPLN7p7LlT/HDEBbCfkdej+zCIeYST6PDlmhmbc+7xtDP
3wC8c1VeNXqw59HNMHSv+/abonMWy2+TDDUVpPYFNI4IgyOlo03bLKcnDnbyJqst2EIFpvZNRldO
w2ny9fyl/Kcisbqn5HMhS6nn2T2Fh+FJA4wGie81fueLrQ6QBl4PQAm1SyVI0FIBheQuv9J4PlrV
iR4dZ2Ia3pqr+Q3Fs3gKE2em+6kj3HERI96xr5FgsFwpGblkVMGG5ecAmTHAVCepZTBgztwEnwR7
yCqgDCOxJhrvYI4R8oPJLaoG3Ul1yKgUoKwfiKo2sY/24AvyVjnMcOH5xGKdUB77kQgnt8S0j7Qq
BxZZs90/KGl3iIqwRTaDqmPrC3frodYNQIPanforwuIICBVf8M644Lyu39XpGYYduEwenq15T/Ps
i5/8HZwKKeDKBb9Z8kraAnmuFE+lFZCERzQp9zh2jAI4c+5zDUdZNb6nyVP6J7RcLoLY7PjhJsIS
VB9TNRU2n0jsYojFI5MfVKCTA2uRUW6lHNTOtTJXJQQRnbPqdo0/tzfILfbzuhHgPIuhvuIuNZwX
zUkVuHOkQKbjszm+VfQb9VXZm8rvkNkBnKwTFg+3Ge5iTP1XVf0mz5Z3jU3vmpRE6khiv7QGXJDT
UnuTdrOWpzUJYil8XLs/LeMJ+ZLyRsXuHN5wuKwjTb8YLObvBqGs6V41vXREA00kD+ZqM4MVziwj
youDK88D5od010njubHaaxizZle06aQ84gEkP2GYMa27FHNwIxfxNdjXaTJfUBSfQIxh8aKMvLVo
Uyg0DATLdJ5V8SiP8aMKkJrYOPc5uYY1PkUrIwsEfTAga1OAsFlPNvBqOtOHYUnPUYMlFN/pqA9n
HfgoMnW4MQedzRqSHZnyJPrJTkHrkou/X13xVwmez/wk95l5mG0sfmZ/6JfD1JXk8pZr6jUbEqSk
rdNmGM7VGem0rAy/oegQssxPPRFBft6ETwm06kWhE6br0rsd/+nzkOg+mEpnOaLYpuxuDeYLTDvQ
jIQyi6ksBwhbI0TSHuWDwRw2kopLjbvtjKct9SZFlhwjVeoA/OSvAkXGB1X5afzY7LWkwUIFGROu
TXBXzGRG94UWoB0eqqHbS2l87xejJGSc4MVy+Yg0DvWslE+panIvRLA3ROw4DUIWRjPshVSxSn1o
6F/S5t/KHwN80rwTknpPk1rZrzE+AtUmp4Cxk0eDTz+tBq1KdclSp1pITq+Tv7hO2TT1DQ+Y656a
xpwlSuKif3k2lOghkn7btLmTfV7H6qmsh0s/vOvA3IZhdpZqhb1LZ1ImqykYbPNBVJ24aoocUCcS
eRQTTzZkCMywI6tceZi29qV9rAuD5mJIxpZsbNr0kOtnYrLNNxVFVAZHC/lO7jXxQzj2tmeOyOAw
R6dk5GypLJzW1lyClfueCsNyDT4JhmSATqqfGIXzYxcTCK9uaag9Rm6y6++5SsXUJxWMs4mwIz3b
r435N4uxTywE2fYD/pF5mZx8Ql42Cgk4W79CWs+R0K+5dU9rOqhNaUVoOaiuTSpYsSWtynoSRAT1
tPaTOdkHhggLd+viMKI+oeqK3+wYoNjM8Ih74gJrFcE31fh4HJT0TZiIdBZJhidV1JNrG4wNlALX
UaLJL3pH7p46gGjM1Pa6IpBR9e+CBMqdlnMj89osPdsqfW+JwRw4VFqgJTZLLVQ/RKb/zcstqJm2
O0Ob+gODK0eIDf4cYhTLSxn2TQ0ySouh+odYqTCYgcJSASJRr6nKlx71+yIFjDMs1HeZwN2BfGIn
UvrZZYzCkDSoECpQQg+z8PM4exVqdU/IO50sTdnRS593GHlQbyJddZeQBmtl0+2rulcrK1qnqjgx
aJbWfREfG6PjPCfVN5is18nitmC3LLNm0P9MVnwIVflLTqgmEBw2dSUdMuxdAyHBnKBD6Ze5BLXX
StHiGuIePRgSxnIk+dQa2NNDkvl4ZrBW5FQ+WbpU7MZkxa3ezy96FtIbLpafvM3J7OizY2qZJEQI
E2+4WfxkuYBPPTfFTulifxyX2odAQ00w0CMoLYlcpby/h1NrUS8CwK/Eu2npFgr6cPCF6S39fC6G
XnG7Pi/9aZrP+va7Y3b5WIvQM9uUs7jquHxwzGVj8WoOIEMK1ccceBigQcNFSIkC6htXwQl+Da3l
d2i4vdtZzsnMVNmYME7aJrztiA8rRKkgMX9Y2FCMuI8dfS0+OumuVNmeTe7XQHYlYsxycgUlr7HZ
2QVutjiComCOadAt0cvcUia36U0rsHlEqLsEo3NP6+Dx2DNSSbrSxGyMD1a+3OaRJhN5xubEwZ2Q
ibdXH0WSv0ol+ufcjgkTpEUTQgHgnj17qp0ejKgqTr1YvvDZB5Ne4HylB6iPEa2UJbua3fyrmZwc
PTbHbuie9DU9tSYE4kUkDdaQAisTjQJG+gQVvvaKpyWoJLA/FB6GTVYnA/1dNtFqYhXCxyEyIVbo
FpsE96kgzrE8k0C09YHM5KRtU8xiWd5CTXqQmuI9TOeOnOGY5NaKytq+oGoMqcc6Ui9nXiGjVRK6
5sm5tDL6O6IA39IMzth2lVPUFBZxuwvBHPrMPH2jZDIU6/E7ZEd2bdE1O7lu7+tSBb1soVHNnsmF
qrja09hVh4zVrlvsqvnqpA1noGJMtzU0aMdO5eva6/UxIuyvqyragrRpBo1IjZjDTUPWPJHOxNGK
U5PwKHq2CEw1sisnPfXkBqmw0i4kWsTKs2RLH8AKdwq37g1nPiTQgxs0sHqmvcIUvU2QpeN++IQo
dUwJCteB5TmAuUaVjCRLS8+bHHZS31qdDnAbqx5ZYWSezVYaFOUf1Ww5hebyY8hoSiLZOE5p99CW
dKgyqCZpXd/jTP/5tOTyQ5AFQ7DrnzJOiDLLbI7ZGo9+xpW/BFlejlq+0yjU8oj2FNigmSlrE8jL
qO/nx3BRbdwxdkqx9JLIZX6eIN9xhKzA0qovsO/3SGmk49Be4j7MeZ4KjetCZ8nITJs1PbIYvscH
sKYW4AJ4FPZYnis1MT2A8YNC4osO9kfW9RbHfNG7ulXchlVy1Upkh9mwv8hG0fcMb6tkrrYE6W/S
XXt27pE7dPrMHPJxWqJvfKySy/xEuA2ZfO2k4S/qTdzM6vpdxOQTMtR2STkdDkKLXluRiYMYQ7pB
GiDeNJuvZCNCqBsxp4Obz2JO0mjlDMAof7b1GvBHeGgrhE9KQx+riMarWXRDgFnL07S4PZgaE76k
bR4E0OdVUVxF4ZvqqiIFEWZ/JBF4+Jn2Rd2CaLcS+4R7Et7ccWetOooIc96PYYwuuYit3RSidmF9
LdpDo4QyN3njIyylx1FVg76t36Jo/YukAtQ3Xnf6hSMC1N3SZI0DvgZ2zKbaFSh/8p6pR5M/o56h
RZIhaBpt8xPUseZK0URbb/FbHdAHwZS2z9D9nIOhnPQQFQK/Cc45mB2unKyZawh0lL0JKLGP1ZSE
r1BxDWt+sSPGUn2tfE2xiKG7lJ8N4iKP3EbwGMsEcanjytTRy+2KkBE6uxt0StI5y2VkfFK+5qYM
PlNvX7RmjPxZqq4rznuEuN8yuX4exzz4K0t701rtFKfQBWYwWUjR+uFUFPYZzxZLBwIhFPJyQvVA
fvt2dy3J6XPTFdJMGHMkSuF9sE6AY37DiLCTZj6bLUiaBDCFM/e1K8UdHH8yLbMVurdo+9UZYxMu
yuTmDF5UPfrIyx/4jwWx14eouZNMGR+kppmBotQoA6VXM6NniQMRV2TPsd3q+CdQ0xDaV3B+pV2Q
gklDT7SvbIzbU5ykSLjhivfQeyiN4ijIv7TBKNwpIVwjSSRHFrjDZfXT4t6rSCLxZjwuoJw2nVRk
TYxQJh+Wd03S6rstGoBVM6Q5VfDwI1VmgKgNXkmzT5K41JxxIkWEiVAtqb39EFrDg2lHBCk279oC
n53BKDdLLYQsYlzJr6dfkTbmzr5bJe3Wtu+/9Ed7gKE0JN3rGusS48ObZS70SJXKW2cwfYac+qST
qrrOGzn3fzJCA5A+m3s1ZfzXNWLcm2C+lpp+k9rex7k7Y1r5kyXmbTLiM9Kkn0bqvSmk2V+ShUM3
ttHolET6+NoPJD+jPtjNUfOuWlSTa6YQKmu81/qInoehaUP7Fv0ZiLM4ND195OgmqNNfErBEERAu
lFCN4Zh8XB1LL20RzveaesEOBM1TplWgjynrXYKfE8NKehfpWOO7R+xVZ69xeaqU4jFaZAZ8ps78
H/QJRS+uQX074iviukhccgr0lE6fGLIzUrlmJfBxJbJpca7ry9rOZ3AJPSERXJ7TRPuYDcPTE2Vg
SFufMAoxXFdxKVfZEsiD+jwsY1CsBiGtBb3+IWmel7m714V5jBWubL3GsKhQOl/zcrJ86LFWsqdJ
9ZuFn0hBWsULgcpcRMtjGAGEr63B1WWGK21jnUBFhQxaFg8sPRfYmRv0NHGZwNWsGDPB6aJ0RzJL
r2Nnc1bFLRZYxjC6uhxHCf6CRewhkysphDRk7AuBQAZAXe927fzdN2YYIAMumTvZTGmKujvp0ci1
rLdJNjDXv3hAy2NoEu9VKpDx2/xzHWsb5FHjZbAUSVzQfVlAJQmLlrSrks+6acHVarHenpYZMtTa
hudhjJubYeBZ6NUhpg0RDydyVaKK+9mcnuS5ORA8b54yAJxatR50QF+etkBxgQq7NyagQdp66cRK
hzUaPxEe1sT04TyOBwzt6iT1TmdUOMUQeJbgKM8R1hmin7IHbUjLy0SXzrKLK3Cy7mhDaTguxIrV
eqUHeJ/PUhNHx2Zg1GYZ3wDNo2M+gYVJyTsRgltIrNsAUJeQkmBdn+1isv05ouCO2dKdWp0dlLfd
flQb24lmrT9WA402Rcvyp9jmrkXMlHxEkjbk96ge3Eib8RAkOvYrw8KpveUwRrQyqqnWngxtmfbI
jokrHaGnmKV0USOChy2btkSecP/ROzYUS9b3soqus1KQTaVrRsQuNOrKNm+hyoSfQXhgZhN8hu39
btiW2irpHPbrhgw6SkUZXPUbtsrgn29Rznbr6wnjSC6Pql9kZ0nVVtqvZL+mmch8IGJzABr6Y6qV
7Fp3zW8fzk8INHX2NY6l9H8Qdya7kSPpln4iFoyk0UhuJflId9cc04aIyMzgPE9mfPr+6FndVdW4
uMDddG8IRSZCIXfRaf9wzne8at7bbeFvDiz1ZFb2WHZXZnwqeVg5ygYjwd9ko4OaTAD9EIM5mUqf
CyPCU+33J56VXQRH4ymZjPdYB2gPW7+l1CEE96jm4GcXe/gndB4TU4AWcEngy+SbX8H2R05mwpp8
ZyY1oKY/scBdLkt3RZntMJQZm5M7Fz+DivEt5MNkJyYUpiRIA18nvr6Jb4m3soos+nzvNDkqDDCN
MuWp51fpCXdEeWq2fmzeJLhmdDegzA+LVBtErzlkGNdQjxDicayW9KlZUjKmB9E8ZUOo9x7BjjvL
BAh4Scp4qjVrNJVJ/8NjfFCRRQiHfvw5TNmhW+KDmiz1U7mMI2AX/oQ/TOGBZmxQ2fIMpbuK2qQf
eYtqGCOFjOZyQLGGKXvfMF4qIY0TGkdR6jPinfkOx3LAS72sAf8tcz+MFvM7zJYjOn2q1hLJC5/j
375hez74vx0U6di6jgJAxaObj7+UFX4lkYO9lROQ2CDdj7lz/1iQ0RZLfWil8CNPJ2eekSBD0+zM
m4i+oGugmATLR18TuYgA63lCJCASPCb+iCm9M/XOIanmoZL++EjMV1BQq6A1ah6GvrjMcWEeQFCS
W++uv1VQh9AmIUy5E4VTMzW/05gW0fDQ2yfDSWbWVzng8e5REu4S2BTryM/b+RKfpoP+fw6n49gv
ySlrzy61Pzjs5hwqauK+YCCWaSYNtSR8lWVeuSTdMaN0T5U/Y5FEeLauCzRb9Em+3/8xpPw/woKY
c+SaAj+tU9KRsVk6tqifhlru/YKdtmAEkgyEy1hMmpPFCg+AdyMaZICtbuTLzOzDqtLHkSBJdOw2
/ZENcskZOvnor2x5nQzAgEEqPBbIN9haq7CZn4NEs0JhsdpLbq0QO1hdx9yOXvl1iMsj7sRcwFuF
Wtk8lRYbAnA+Lys0Tpyp3lfFrIJSSx0DQ/RRysmt2IvF4xAfM/XTE9ub1rR41ZL4AhvhL5WJ8jTs
SNko+PEJ2OvBQ4ZLbJ7LQ0VOObSbA3RbyTovs3aK4SHCFcd/bKjTGPYHiF/iYrqUXbfvJvctDFFM
WgsAgo7onyQYvb0E6OYuSM8KDFvAjNPTyGjPZz2IAwlGcSeY1Ipy3cEOcXBuBviBaU9ISwPSlPRo
UBbJBGOpu92IYZi1IdxMpddzncACSKovHGYHu9PA+0gIRHsoyGuiT3XKxjuWKftIv6YrzRX3rL+8
zrYG+7Amr2Ewv/KtUQnbTsICb/jKuZ98TEzJY58mA7NpmMQH/AL1oyhZVpaa3WiQAp+mpq0jIeLy
0BKIhNQ3O/WGuDzC3LAh1C9+i7myQOBp+dO3sC8LlutYNWfJFq+LAejZcvi6pMzLC0SOtHGgfdZ8
hK5E1AL+cOL6/BYJHMYBakMHkY8VPFoyYZyOhGR20++Zr1B09dbPdOI2FTNUptKVnzwOTLtiPbWF
uyPDiYjGJkRJYB+8Cqi+yTklYkyhlddzY2TZ9DT7y1ueJuArffHWdjTqcD4iC2oMsnHEraUe9hk/
Sold6EgQJ8ZgQ65jU731fiwZPyJe9Yz+6le2ObA6EJ/WLAhoSHnDoHStB+VW5gJOiIjWCruHtdkU
q3U4EZ+H7CLE9IL+O97ffU7/z4AK2z/0x78lt/zzH94cVv+/slMcR/y3Xq/5J/kp/Z//Tku4/5W/
fm4xKa74h+f6cBKwAHoEpqh/eb3EP6TcXIGBUJ5NwAqWrn96vYLtf4nAU3cYAlDP/2P28uU/+KOr
FE88DH7e/8TqFdgYuf4FJuCb4/Dy+MkYoYTcl5LX+e8BJCL2bCazHbtJWCp3e9X9YnubjYZdBECY
IJ3OmQ3UBI+0fGLk7d0qnn9kFjM0UGGH7KaR8lCiAb1NSfnVYbVJ1Wdfp5gUp7QlqI4EZrL7jKAF
n5TH8kWwRqKkm0lYovGPz7ZY43Myp+4erETzpNXyAe8NpQ4ElxePxzvYFIzsFYmQ+LGz3kIH8sOH
3Haza4IvrN6lPvbC13gqdxZuiR0FiA8sSdUfdeGdR9A4fjAeGzleOdc358pMGl4CHq23BnRIqPle
XGpj+JYIVEClgkOVOScPA61itZ1T2nS0PBVj7d7xtm4YFY3yh39emoRUlnpirBOHecSIYgvz5Cjt
8zXmBbY+D6MxAbtDdGxOvlLk044xrnURAThB8vZvN99/gZtwt7vzP36rUipuHelI13NtuBr/1281
QDq6zt4odllANzNoElMCTNwoQ+1PMq1GeW6IPf22Kq0PXggVWIcoSGLdRPHKHELP6efAauk6BGwR
3/KmEq+Np8Ur6PKM6TKGnIDNYNzJ5D0LGbipWqdnejX1aNL4JmePsjUfrNNa41FWA+z5kRVAJgL9
gkKuct35Vzwy1N5GYk0hz0GbLmjVXXTC1RSckjzA0tBPi78fhfuFEEZ/wFKl4lPrM/irLdbtYX6x
UZbfKn/2tiZJQG2b3FcO0HyaJAltZudUU/wy69rZhRV7frZ0LPVcjgjPnj4D1cvnUFdwr5ALrWHR
H3EcJO1j48gf3VA+T2w1UCGjg09m13mfip1tx5ApA2hFQprq4AxeyLbZFRfbQLBTKvFQZfrlFHWi
0nu1fI6pj2phdOsjY4gn7U/wA+Xov1K003aT2vPeJdmvtpT5QVA2I4xtxgP3vXue1iB9UiBvIwaR
gzWScWrTeQFzQE1UoQYw+LFRzaXd4xDCKMINJNGIbpB/kdYv5PUwhN7WgqMd8Bt141ihX9VohZqz
3SDJnQLUjcplrV0F9Fi6+O4SPP6UxVQ3i8B1mHtLertCCGMR0FWm2Xe9oqCHGnhYt/dd59gWkhxS
Se93363W1qeQguBppHU6p2kG6qB3qvBJDxAT8fub0gw3fwLnQUAYqQL+R7mFk3eWM14Mu3KBnj0i
stff45MCHT/PNy2BhQ4Wuo1ez1fm/H7EIrmaA4Eebv69VhbCyA25sOB1JhySqAcvzOI9kMkKh2jw
Fx2be7N9dbTb9E0TcvB9DVmlL8yYXkVNOI1n50ShOmQij8h12eeAhAyMeU4RODpxM39AurtmRTqh
xgrXC5OaYMzZo1lO8pZ0kz46C3rcbMrMN7/Z5Byk5wIv8kn+5Zs6TKzgG4TqUDCfO4nMMF2L59eE
nuuyEG3zErv2tw45nQIBerTJ1/n0nSZ5isHmKYYSUpTxVdsMLUi83826Ec/3i2IyjEpmHR70ShAL
+6r8R8Y8FZ74DWvR8NGmiJ1iK52ORc1aPulLsvXaMLtB+7f2zINwgDHCqLkLvg/jBmwNo1b345tX
aXK8gyy7pUocvMSNL86y/KViVz0QwTDhAIaY69UM6hLseQQAsrivA+V9dd30HYrc4q7pK9lPNg/4
WBz8WSKOyfKc+YGVlhHTNMBRzYTqGU1ZW12sVOpLuF2KBkW1DRTtKaxDcVGzn1DPM4uxWGp606tw
reGtn3k3HVroCsoIj4SyufqYfa+YJqDiaj/fpSZtbmK7Q61wOusKvLJ01XPfEZkQWsvbWs7HpXCm
d16SfYQSboGlQ4PRtCUcj7gcmG/5egcGFYJIhmW4JyNiix33t6+IO0/mJdIL2bUzwWPvDklWD25W
NFfyfMfe+g1vnIMKQt/6IDVvO+/1+iSVEz8505q/zM2KoroagWwEawTUeY1isDJ7OZQ/0449OWU5
M4gN71YMbGknqsL9/Q3RROpMlbtEo7vMf5dsf6Od/osTQwZbDfKfRwZ2dFfiQgkpQ0KmUf9ZCLgV
O2YMzPFOxvhELRf+X0pscmJl7aPn99UJo/Rn7kBVc4cwf81V/JWjsoK/lgxPpeOJK8xNc01PgMh5
/JbIqOqYQy5zi98E+MCOhWd687wcGM9KQriuU32NMUr6CggGAbDto2G1ee1TY10V4YfsoBXuCjVO
+3YohvPked+WXFr7YCLqiegEfWDB4Oy81NaHWLYXmHbONW5L7so5BSLs0pCbqf8G5h85Z+O9ntKq
7LFq8onADpPSMWD3snIESkL2Z2CVwblo7OCsS58sK8t5zsdUXCyR0blX+bSnSFCHvMPU5f5htUV9
NczzIm5+QMOGX2GQjE8uAGNk9TBak9FPPlSi0FIt1UPp/TG1Q8zzzs1eOHY+e9eDLpm738MxzL5p
gUdKhDk28fusupPljkOl2Dv+XH445nko4JfHOQ6PwaRyn64qRyEBLMZbfvukc1ztQTNJDaQ4+eHA
mrF2WnKBcZJy7+YkZi1frLHLIxjvROV0LP3qqpxoKtSnE+C9lx3pxF7JdyQK7xc/Q7xbizyLrGS6
FU6aY86s9aWRfUuTulHZMydSKnhx+tr9zCZm8Faz+AzBCSBlB5W9zPQe+5KxK+Ua+gMvnL44eXsi
aMm7YCqnn3eM5kiVw1EjDdhb1HT1tORnOhXncZVNefV6UlYHUi5YlGTFQaAjHd0PRv32IZWbCKxQ
8WWeF/D0c3orrfm5qsdNDdzKF5jtuJlNbkX468Q5QS24hmP1lLBQ/lRW8doFFqdJl/2KXfekC/Gg
HO2hKEyCNxTf8a4w2BJI+dz5RW2dEt3EBxQYHy5T7Wu4GawMoAKijfdAEMypq4bkwl9ziBkFngPj
LPKX1Y6sKjhwv3XHdRTh2SQYw2xS7VGK2xnuFIGY0ObzA3VfHFgqskKVa4EgkMvanfIRoXaSC4E4
NHU/xukgGeE8TKuvz8j7mJV5y7ArKd2fTdsWTJBhzRKd2cMNfx/aajP1WZrp1ghwCvkP6j80Vi0L
mBuZ8z4Yb6VfnADB4ZoafU5INtlbxv5KaEV48lcQ95IEeHQfC0pu1o7vYm3fUmyD57wMb6EbrB+b
w+4xZ5N8ULFm9pmGyXOVhSO1bghOpm1O5doHH+xLq6nXN9/Oo8qXzU2xtZrX+asyzvJjCleUvjX+
L0nl9dLN4z7DE4NO4QWVWv8nUOmH/rL4o39VuRVeDc3AQ6uW8aTovomKx3dq2TQsaE+qyG9K99CQ
FXEz9kqUnxSUUhobb01gbubUHO8ZytGYUNzHRXbklBLCtBtd9P5JoZExsZn6XlWehVS/Gq6EFheP
fc3Atd3Caqn3ikvFE0R0ceTW/AODwu5Uw8m9JGuRXUjjg5svtdqti5NehGcPBtxra3ag8apoFRAB
2HqQ6qhMwF1HD+PgwrNsq70MgfrU8eScKycBGzt3p9D4eDUy4KMC4/TrLHT44lvnFfkKFujeB88Z
fLUa3428wpbIHVp+zoYJflPqXaGr4dXZwi8MOTlDMlkfsBRIGQh5Mo3Ij7qpIxpvTYdnq+q/jGFo
Hj10MI9G9HqP6ojxl1OAQO/E8Bln622YW6RleXPswxBlnDaIm1kAPMahRJAcF7+nqiTlZanKqDTV
axPDOm7H+ODZrDyS9dT3wKoUYXvOA1MiHBUVUAJDxX0JuQ+w8Zg/CCqZHur2h5LKP8PpwjsU4BgW
FsiuHnD7U6BW76jW9RZ02E3unyt0Ck6T2Rcn5SPsmEDh/VwIsrYynlvl8IvVgL/XLmaRiSfPZc6J
oitw0GBRhWIeJOosgEzvi3z4kTjtqzaTdeTVb75SSM9tgGawG/wxul8GugIOkpc4Rv400qADVPPq
3Wqn48W2qi92QuoRNjtyFpNiw7LG4hfPEMQhMn0ew1+NP23lj9h1I5Ohcsb31yE53N9vrHFPRJx3
ZrscEAhdon66v1ktBBMi0wUBfO4amUqxe5DwSKZpjjq02bolM7kJ5/extsNoGLR1Qtc6h6U5t17i
nPvtMscuGA8Pk6g0dQupNRuPblBf4imUhHQLoun6DifdJIOZrqKZiFJM75iwGJmnJACeJQufOeYb
4aWGObsvZpr/rp+d56myd7Pq/3JTgs1zjeQMv3GvufGQOdTIQnakqC2ssVPMlGJqI9rPJ+g49nUd
JKIqo/ABKnwZZL1dsu3SE7g9uUl7qzsp91XuO09hvvzIFg6GlsbiukFEkWJgrD0sqZVG04gum8aL
RgHRpFOU7V4bPqODsF96C7dfyU7+2gT+m1Wm666sxuGlsYTcF5qlKt50uNNsNwyceIDeezhOGLis
hRUKkQNBdL8YyLOMMpfnWmcRURvFNa+Dc7uwECH3ZAKQoxI61yJxTqVhbLkB2qAis7vFnz5QJzB3
A9YWOJf7hSzGYC9V92L1LIUmklFRq7dgFTaRWqmNwwgm67fN4KFkiz9juClvrT/bhzo0FgYi/4th
7nRMepha5EVcxWxXz7Uxh3hmED6sG/oqbRGP9GF/qI0ars70RY3LgAW6+DAQYY9pWx6sIJAn18LY
RNLAuJtZnJIzJq2d3ZJyPrAOlI1/tQLra0uewHFypUsQZifGx3bAirwUI6jJRV9HaYYnGx4LSX3/
uwqPDeGFDeYHsTbq6Fpu9V63bLotILbjWN8aPx+OYzs4GJs4YtMu/6ya5blncxB1/cL6eus4DHaJ
peCkXmf2hZ1pQawF6TGY/0CgM93SA1Bq9b1Lv5exIZhlSfRuTvLkU5mbV5c3v/Xr1yWtu6vbNN9L
S+zL7Thzp7B6H3GF2Ta+8orF97r1YGmB6CE35mfhBKgOA8UA26TcsgW3AUbwxpawdNLxRQXGfRGH
eylrN7a+OvVdVkV0XbtOFyE7JJ+UDkf4btkrExMEmMtpccltaRdG1o1ld0fBfO2xkcleJIk5+e44
REHgQuZgJSd7XV5FXlZXYcZfRduZQ4H47cFzVrlLrVYQoVTLXddjA88az0L93rHPHVmG7kOn/xrA
FtrfH3B922UnQhOfQuEFF6+x1NFLOawSXaJHiRXKpMY/jz4LuBxQAauqcdvA9NOtzFnoTzUwD5X7
8gJ3wEeT3pi/H5z3b96gsyrdlHOudagEMQoTsr5QpZNWLJDr9KD1VuFtkUkPGNlJIXUIiNI1+6MR
ZUaR4Wwmyae4Upb/6Q7Tsh8dEtetZGSj51A46SSYjiEI476j1wP8fa2p6J7+/vaDqujBK2W/COE4
jKe2fIiRFNqyCHELiJoDBbjeeomFP0RlBTazT2eg2Xxy4zW51p2/XDx2zzNl4f0iMesh1Fqvumnw
4E51v6fSw8dh4fFEMeuRBaCGAySKt1ktViRH3LeZLry/H2kOCrrHcSRGPVa8RJCq1T41Ir0NCAUn
0F7vrI7IqyGy+FDl9s9ZM5J3lTff6NHmG8hJugcer6290mrEvkGWVTjiZs1QBsBIs1vywh+jna8H
XghScTOQjmZBI+0bl0fLdrl/NRMQssvICuC3G8t9OW1hmDbI8dpPnN008D+8QBXPlkDPzp4ZJ6ud
kRzPZzSYdfbs+5QQwyZLyf1bB7bmRu7Js/hW5mX3bVyFiJIZvMXsfCQdb/84J+KVvkk8WCOkF7B+
BPE26XvcOtlzgXxulaT4taJDfl+t7XXoEYK5YXPLqcqexdDXz5SlEZKJM1uY5Vp7Q//qzsQ+jana
e8YXLxgy7cNgql9TWs9/OXSoeIy6P7IOsGBQsgQc0o961PZLYscvViWRMjlWAVdXhFe0MycE8hWs
X755X8LD6Uvns0qotzphOeea7f4p8X4Z4q5I1fB4fhMy8N5gNmHINbtfS/SeDx6nEktqDThoKzfs
tlRXUP3Lvi1rQ1vQLxeT+4cFMsvrjLDupVq6c1tq+3WyMnPkTrTBmlV4/FxsEMV4ZWHAhKvZUuPC
BbRiw/dHSeWweiqIi1SwhbHLduAh16JIoy5FKpbwnmIx3SierQA54GLA2DvCJIjC599ycck9XxT5
owinH6WZ5M3ZLspvgn3ByQTSJAQmlDRnCh4aMqc1UQtS4w54u19KNsBH7ae/u8bCf9NtipclzlFp
4/5v+MSkZpCXe+22ltMNQ4N9BDkrLJxGRNzEaxyVztcJJs95NKAhxNJ8YTffRPeL5YXI/zK2iRx9
h3XZokO2Swz01k/7nl8kOmR0SNOlKOsBCn8jr/kSu1c+E0fhrDcCbcQ+s4f6mq5yG2E6635BS0OJ
h1oztxOfXatrYUSjiQzEbBlknDH66o0LhO7HgqAyftNjWB3i0KkuW8H/YE8i3bP1zV+aVbCAZ4vx
4M8WdpZ0wHVnXANgtl/yZ7EEv1ElivM0OD1yo9XsJt8Eb0Pvn/p2Rb205vocr040tf7bqE3yytBs
ZvJTepSEafY9cH9uv+2iqIIvoZh+KD5TT34CcS4YitnGUy6PdRvTTtgY3VzvL2dWzqepe/fqrC9B
N2gPYR7KmI2cp6BakNVCLhvD/ICY2N4GIztQguaEF2Wk4R7uv6lUEX9K8Xe0A9al6Zau4bROCQCe
MbcTMrqIS0+DKyAxSFvmwwinodcW6bvXuxd/xAA1Ld1NZqGzVXkkXVXmu6+n4gf5g4mXBXtRTphD
USBHTUsuOAmUnUTNPFhXqdHZp5P+2jq2e663Sz719t6Rzoe1kkKBfiPY1Tl6G1rk+kxDdM1Sa74J
JshX233TPR0SzVR3yTCdXGqnLyKBzmtschWRZIk93J1nEh89Lyop8dOeY8VtJV4gkFKWV7zEJKA/
VZYiCXT74ziM/i1DfTHG8yVOGkiBoy0fa6auBGujvQBN/5mVafKKwmTNEfT2G0BJb3WdHg8WFS3B
CEX3MWbB8ub0G4Ef7UEpLWIETXhBjc/UFiDOQyJGdcu2C7rF1y5c07Pdd3vT8BbeuyU9h7wYDUMK
RlmzZ6Cb7hDJzJesD1/DPFjgACRLFFjNabDs9Nkhg3jh1j7XWpUcpVySpKgunXa3UJe02d9f1LJY
ah93RDCG4U+7cAu20Snax7jFEqHbbt9PjfvqyKV/XFdNlk1VnU2Y9i9B1bELBwn76SXLs5+U7yMD
3hfXKVAlOGTDJmkeHmen+0OOSf7ckZh8WnPxuVRJ8gI3aD2QiwHN0MLOnEFOOjB2mdAW8pv0aj1d
V/sC69yL0tTCNExiS5GCJcj6xT/QfxAGIriX5nR0v1jT8jB4KMcKpf90y+xnoSr1ZraU0URWdIPK
/bL5FCtHnKhZ9JuHculY2tzLnFjPIuvyN5/S/8HVGbDdrb7L7To/Da77c0X08Clm8mXR+XBrGzBt
ihbNz6ruOmyIroUpAySELjwS4UN4Wvsc2EN4CEwZPoHB/8vvdH0RYbr3yG0++G2SfmN3+V4geyqU
3R4Cj4TgvIMF5zbuQFAESQjNHEdrk627LuBGG7zcfum2S+mbc1lNX6GjZydu4uZ9lXa84xOMe6bO
3YPxECHTbEb3Sz3RWqnMUU+o9uB8oxyi49PgIEMFtQZb0m4gWi66L1b+viyHuYqrvw+7+7FXg+Q/
z+I8Yq/CYoUySNczO8BJHJfY+mUNjQtnBDqNU2kBMoIZB9ngUAhi7T80SlVYMcr6eeny5CJDfUjs
GgMYILsTKsT2EjBsIYBX4QmYrG/SX7fgCuzJgaK/bhvvi43QnL1e8WpUH0foV37PwpsvZPy1MMuf
XG5x1LxhGTHVdUjsmEV2aHr/vQkC2Apui29PptaTdOhYoV4PN1QP2Jkyfo1TMSGEZtUDl5KAt2Qh
3Dxr0jeShNiukMq098Y8efYCPB6eA7NtZpryGFTtesVReAxkF17vl3KW+wxldETKRX+d42R8IxED
HliYLk9kztUHK/GWWzXxDqUVgd02Cr2os0LuiSB4zYmZvU3jfOBTE7yGpL8/YHPYJIEyuQ5b+ebH
5e+8AXiZeDWgz+0NTculembYOUUsbM7QF4ZD32wcEb+0/QfNMv9xYF6Eh0WiXAq4fYBDww9IwKSR
Z1u20cAzMvJrd1du913VzthfIcNbJwdhF6tH8BV9MBIFXIk9ovUl8rdL3Ix4VmxNZs+mIERi7gse
jdvz8f4V4XHLpcgm/bS0iGXENtSclz48B9PKEBGO1e6uhjVKs04zHeuvTRzrqP5nghz3cO96hQqh
fHgzY5q4Y7vYj3l4SWzaElmO//wqzVR36lQRgW4wLGe2Or2UYYIH0P0xul4c1X1QniarNFs412Et
OuvIfhdSwyIZo+aMkS5OjgQ+QCB4TTP3LzEwCmX+E75bdvOcWHPxw210hLlvBmqhxPOk+/I4xlN2
busQo7A1Rr1x31LLJ/Cn19HIDJhCjLahN8ymsgI8n+2174Axy1NZhx/Exys6KioPDnC4bNDD3xSb
waH1GPEVUVuU43svCY9DKqsOEF6Hd7E86CAFQrY23q+FnPnBMOeXwfjkFBr9Ax+t3X2lWys4tQjB
oXxjoIgsVKinMl3guqbeda2RM5UBI1dmstnVwxRvJhHxgkR0/ypVLl/Zze/Bceu9vcYYMrdLtq2c
+hkfbNpUh6zV7lnnyj3H6WrO0I2CEXftqHJI+wmzHscybH1dx+4OUvtbZFcvX/KU8f4aMlLZfIUM
tCktNLnUx0lSE4YLmjhazfCVGtkcuxCBL1MA/9rMmAUBYx/uf/KZuQ5pjsK+HcdTVhbk20Ihf1Gg
wEjSzE9FICsWcVxCv02PMgOoPtrDtd4uI9IpFbbMMo1PVqZnPIgEkwMtdGh2nM75te09cWHc/e6l
m9sXiJCrx+K7sx4VTFTYqphByqr8kniquJUulX8qKEclf7r/JwryD3QUnkIfEMe7uBEx2c+1danD
bO+rgbDCLI4vUrb5EaXmm8voiuX1BuS7X7wJhhAyxnDPg2IYDnWeYRic2mN7THLdXmRewPzdvhrT
/rlN1+zI/i+9BOhHL/evyjUtD0Y5v7Sl+tMk7Q920fp2f/gwhx6wu+t43zhleLV6LKFrLi/3P9nM
Ih79EaxluT3uR+HgUEuh76JDxNffs5uORO7I9uFuI5EFjptue96bbXxW3iv57aLaMI4qe7pKGX9Z
DOTTxbbmdIeKm5Pb/nTIsIzsvgrfHT33B0Hf8FT5oOCmDLubP40VSsUQcXXsVViYDZsLNQYRAtYA
Z7anmQPkv/IKdgL0TBm5sXRJiCO6ZOncE+nH/IB+j7mwHAHC5GPC5HIr3C04d09xy2Ljvia9X2Kz
ikuB2a9ncnd/btwvLeG1p2Lq35G+UevV5lXrofwCK42eqjsbVID70C/gl6ByunGX40YpkKxurx6S
N543tttgHTFvPbS1Pe1M2hNpbCckPyjlw7VaCOxrW/9SJIm29xmQ0F0wJ+Hf08P7CJEnpj/MTsQB
T5wyz0m4AQFFQqxzjHRtG90vVHs8w9sy3qVz8bsZki7612WYcdDHan7rBFuwBovF2/3iBtbHFLi4
Zf3FfvWs3Wzk/AqjmkQR1sgw9MP2Vx2TD9dlcF3K1t0TjmU+fM/AZ2tLaM3YajGqyhR/Jx6sHKCz
NYI2qkf/7PaFf/ZDC+W6br8J/sVbgMj+70uvq8NkWz9En/6QVtz/HCFbsgDVn7UHktZxcnb/DvJU
7QTgLa113o2tka84I/onlc54uTjOEoWYY5088d2r0Er4Q5JeSlD9IieDDJQaElAkId6Z1hQnZe/j
vZxa72TuE8LtgjKsuVisyAbXO/GEFGytEU2MZb8VNCiBebnVLhPIRYYpbj9MLIezzORrNvp7lt5g
MtbWOd+/ul8WODfSojmJw3OmedIk9pDfeofdYDibcT9Y7LxXk97SdFneRIBrMw/Y4rb+6ByahW1H
2BGoWtrQR3XTA/Ig4erv4W8doxBNqwCgVi3qE5ndp38dLh0Ku2O5rFH2eS+UEoKWX7qieUGU20bT
5OnjfUUkq7/qoFMHy3bBP5mFSBJ7TM4cUn0k0wmGn45vs09a0GyjkAp6Ad4hD5+L3sqJtyQ8oW4T
Bx6qqg/3BVPjNdXRz1nl4qy3nm0qC0zh6XuVSdahuOoPbd3HCIx7PCfkiqHq6//Mpl8jMfTnsGTh
j8oY4yaaqYh8EDcCD/A1w9m2M7PJXu6rYXTgp6T+SRpz/V6plfm69+4HpSBKdZvuOlPwp9etwQ0R
74RyNTOvToiyaRLhK0Gw6zn3SJRWA1WTdq+zIqMcejn1R29qAfcC5/rfWz6Vv9tqHs7MjGkE4h5y
tYByZ7KpO+vezc8jVqIABjrs3a2D4IOKBJ2ZbbZNr+8qp6KATR6Mbbu712v3iwsGoKVaYgK+Bk9B
6mBxhb7KtNbE7xnB5Rk8FZwxKsWj0JgEiqAz/oIkWL3IeVtbh1Z2tth4elYHKWKyu1NFYvdrX8W/
1DAy4iCqHo0Mhr2FfrLttqETm+yf+dwx5cLjPI38bWebQ2A9VtfA/vqvO4c33pxFg7buwVvy6htT
BypSHZHzRmVXmvnrVIHtSBU3Rsk+74By5s1nkIaXKa44CJWzq/+8bw5lDNWdmQ9vdjJUUV3B9y7S
ZjhpzSZ9dMx8AtTrPMpxGK5+x9S4xAB1yJjy7Oi0lw8BlLGDYcpnnbdC29p7H0zzy4jMOgas3A5p
gSHhfv47tomPNkuXp0o03/tFz7v/xdV5LUeOK1v0ixhBb15V3huZNi+Mnjb0BiRov/4uUHOmI+4L
okpzjloqVQHIzL3XdrSa0TLO07OVg18iKni8jfF4Rd+XPQy7+zkmWXekt5ThxBO0p0rCYTKYgnx7
/zlasnwPasRKJsIeHDAQC1G43QKT9LpCT/LTiJ6tBfKQcSGF9juCArML/Y9hADOrRYks27LN6FAG
/e+hM79YiR+dQFmQsZcLpEmwjJDqW0edDvxxeYR0J18FEcGegXkIlYhpWSLuQSdMNGsjCvJHqxNR
ajPv+kKrYzPP2XCyudavG80nvN6Rw6nqvP7Ue9Rvdo89gtSv+jL7kbgYavEgD8R+WR4EEY8nIzTB
pM7hR9APrrvq2es3oTppl8VtmnKNBUBx3Xwr3FV+09z1HspLYtdAH037KcGQHol16fafmj2B/PcY
0mw8p9mw7eXsXl3MZK9tVyrSY4YFoNHrRw2qe2PkVbsXWc+HroSV0hUJxLfBpYIInYxyJtP0laDp
/N7kcX+a2fpeAMK/9IgYkOxzhV7etXUO/CmYXPIYQN7uic5prFUE6KaixXCMcD07Thge8oGqBojG
6lMNyj2+XbcAO1aItwgTr+eTq6qHJjSDcyD4jNCB2U2yAB2S5w5KVISKSqSBOp/pRNUIMlinyttR
qLG/aEi/gGDkQkv2kbTaj/KjZ3coE2N6tAbmfIq65FMeNodttkunmu6tSR2WSOlv8rCf7kiejG0k
UMqZTbW36qnjNgnsKfKscdP0jJJiz/CBLTML1xtzgueUor2rMm1Y1UK3ztLstdWkMoP8LGuOZk2h
BNSnmo+yGOzPN1o6MzluQ7JrUpMtltxl6ySGxGTwEz87T1mnHa97RQtZP7v5rlWTewS6kpzSiMZt
G/n+xWKbvlmIovKC+LVgrL+lla+dhTEfu7CpX0uzmNekhYIjKjv5DA0CI0xMo7KxY3Cqtr5rppr7
JVKVKybriPyqn1gJgrttm+6u54pw0Gcu33LmeEkNdCyyS51d3vndE/c+FLzGJYGnkuxjiXwOPoTD
Usv3iFRtPAylfK17sBe5Zeabdm4MpE20e81Gv5WgabfojCAfmEGPLkUNzwvBpMIJtdcucnxYZTHb
nMnpuYwgPQwrK84mACNqTw+6t2EajK+hTfvCZHf0pdWviOL9wqxO3osU3FiG0vZ1yMMK2xBY7yb6
FXImguzVdVDH9gAxzzwAjzDfI1JagUYYj0H03ZN55M5JmlUn9eEtnoHtm42x73oJSBbkwb0hkmPt
jNzD6tIGt6qKlIyxgU0x/PmbUIKLq6M+bagiH07cy0ugedbKEvjfwHkI3sJd+dsx5S/aIy/LeKRN
PP8OiporQXauI2hAxYSzcHnUtloKRDJjGJFbv6yuKjmJQuO2LJnLd4Zp362EHv8CDmG8JbXlPmtD
qr80hIm5dQDx2ACIxtoHscJNTW+MYyOFuUdg3n4xBHQqVKjvsmIT8mbnqln1SRNVi8yt8565pDMt
xnENq8JfU1CZ7wn6UqA37ffJJcmb4VD9rhvBcwjz+Z8h0O6V7pNSNLHzqB8U0x3fxKjOemgijIZb
tor4wzxpjO6tgL4jSlBzQ4khYA7iQO2z5mYrCWenowklq2BVa8xk5mKAP6CEakiXSsYOU4O4wnzH
vBdvcZJ1V8+R+3FCDZgqKW9odK/IRO21NaJor+gxUMFCe9nwrxp2tWnzfvquMePBmpWgi+b8r5tC
xTyjXQ+QVLkjYp+pkF+s2ikPpByDKMX0TUu9wijocjOvRzNYyzxzwRE4IHnhWz1MHUJ+n4qt7qPW
E355yQdzeEpmaEdfwRatbjvzsbmX6h+r+g0Flrdlu5AwoVK0qRHB0cwFxKM26189zenGduNXfIr5
ClMY0w3TKk5BKbm0IEnDqV2Oh84tvhkoe1dOoZFGoDpWCMjJjpHajzqx3WNYUD4EQ1m+aUXxx2yt
gX3Kjo8lNx7w1Lglkt61j+7QBh/0CD5yOwtvaYPe3slY0rb/QpQAkyKjrF5DShCC9pDuJjo47X6K
Y8J7RfLQ/HA9dV51KwNjP+a88C8OVqxdPcAzzTxicjyz43BNEqbflW8ih1pqAt6VCNq7nK5EbAxf
4xKnA4Lr7u6IlpmQIJFn6uQrLl4NTiN7JWEhUDG1+GBnqAF0w+SGguPwuxUmZC1mqabiZjmgEUs/
p3h+0CqpX1sN5Pp/o+eAWzTerBT3N8LDz49hZTquQoQocBwwvcJ3vkxI13p4J7F/LqeMLqGZ/CpJ
QANV6gbHIcvTLZ/UQ9IN7Xr5KFe1dktHxzvESugWx90X9eFRluiEy/70p5Q6RL1GC2+MpfJV3+VY
+tTXagaECDfMi1n77g3H6EuKuoBxQh68ecyeuNRWxTsDIDCsbu6Rf/Hhi8fU3TmU5h+x1YGfS+r6
XBMnbEza96ALXLRWhfmBFnmdwKM65r2enaJUu/l+CdMnJahDV0sftwV8beuVf2wCoprh3AM1lK6j
dC7I/uzZ0dWG5maet+s4e1fj6Dl3JwAjqCw0y+IoH41wJntnE1j56ZVWnmwmndpFIZ4CjvlqnOpd
ql6ZkXQZJT2CYJCjEQ/UogfjkSDM8WjRZ99GJiBGukT6tYqt7K2A/bO1GAlsuAXW+2GewYLphnPv
9fwbgyP9iAfIuS9LOtkgAvWOwKizIXviTEkWQVifJ186qwBBknUJDuoa6BghIafAm0qc4XEITHmS
XI+VuacrRtjkMI+Wpk5aegUhmB0hMWSzYpjChh/7sKKVklQyghfh1B48dZUUy1AsE+Xe5ltAMjJP
CC3N0/JIG7B/tjndtLTYOY3edMzO9em8LJyaUCBz5DJL2crA5N8q1hrpj2MFpRJvfRq6PZeWy9iX
M3z6F32O0FGF9gODsrVb+lRzzySYNvDrFEiVjzsV5w4gMyk07i028hdLcO3iRn1RUvCXwbd+5gFQ
82XJUuvfR4V6VAqPvqjVbzwNhd8Kta/doZjKM3Pb1UVwl3zQ7tKwkLDN/msADM6UTI96lBwPqFDT
rpnpMSMeWWsics78R+hQaqHZZXO/0r/ZLgzuttKOPZbUc6Y0HsuyPNWrn+0wtaca2xGk2arpz5Y9
PfSR8py2+S9XJYL1ozecjC4e915f70UezbwXKKCm1gSftjyvjVckBu2x9qFSwNvoU+a62JerEugz
YpPk7I5loQYeHCEeOAy4PFheIyJdZC497OMsqJw8aHqUoMU8NNvaAhFkmfMtSDPzFqL4vEU0j9eu
iyBxjgxzlweC6kRNxnQrs66Wu5eWPzFmb00EGje3nqZrDP5DlPbHnMqAobIp9w5oEIyGzt41Peeh
2XR5QKQ4oKtkLbOvhaeHu6KtfuSNQVCJF9VfyoDJr6x9+1zaeFSSIULa7ICKsluGw8scYpnztHbz
oP60MM8LRg4QYnkRs+HYormRyA/g/lfkuLwkeJEnNcnX1bJ0/5OQFBmiuTDnlSmKkf8tTR8iosPa
jFFCp6hRo4bBQV0bmtyUeWK+ognRTtMijCOV5WtWxuGuXFQI0oxgV9RRvurK8Siw5+xwrOjHZakQ
BQK6K3copZkqSlDU0cAQxtbPyzLanX6WSgpqjjRzLEgH0i+vtkGuCmhFH2kmT/PahlI6IAwNLAlb
zo4cPF+8XYNe+Ac/pU/8X1t0eYRlBHmEtNPN//vodqg2V8xoUVGrGcaiOlqWdMr+RHVkI7bOsyfJ
kfPehPLZzkNAre53P2B+ffNpKr+iv/qINNrDCRSQOmvcpwY/c1/36u8rJETxWKdKIgMEzDkXwL/3
QaB5e6p247AcRbmF3TFMaqz5jf0PhKXkuggLTM39x9ftSz8EMDNL4nmaoDTJgudS5HdMtZZ7aU8V
9mI1cX1whga8rAH6VBZOvBv1ND5GQ2DtM0JRkEfBhrdcaW8B8qBg80H9JaOjr+3GnA+0RB70lORV
69x0iwiBHMxu8q4uwLIXDUDEfoeyi4w7esc1poqnllYQmH3CioibDe7t2AXnKfxTgdt/QXoTv5uR
M/IZocPPCbwcOEmNGQm9R7SOPet91jvzn+UBcJJ1XoYll6yUF41Z67Aee2gvpgaazKijcD0CzCMz
eTzTcnZHZnQ2GZ3qVmkzkiSxNXvRMtBnopxIvG+8Zj+605FpMYEXk4N31WefziEAfCpC/KiJ1xPw
gN3sF/5TFt6GNmy1n7wpWbtZHe0+S3dAN2QLqJZ/Gc7lsUL1hcKoG86pkg0sC15IutnAV6AvPozS
7YnDGvgjSa63+FaVLieg+M05oTRiGghi7E/YqKgp1T+Tj0JnWpRqF4OgrTcQNlvwB4vra7FW2RKj
ZE0rWOI7XgEsZBjZFpZ3eqSgTw7LB2f5zJQNs2u3SdoXr6qjk6OW5dEgougU5YK0jBkNfDDAl9ML
LwF5Gej4t9L6YqQebjwrno5V9XMRMI5szirJm87g9D2jUbCCWDK9BHY14CZwAzQgLGMER9Ous2Bd
jWW7rfy+UiQO/4pn33/zx+z9chCBkz6XpUkitMZeRl0OwsCsmDnT0yacyJrtPRAOBntqiSosHJkX
XOuQSmOVtTZxC7reX6f/ltzIT0NEAK+Mf6KvKCgb+XluYQsw3PdHjS2ocW52VWjHoKd7kdFJPWe0
kQ6Yc/axBLqUosRAa0SXalnMuA5XnYE6GYYjLRU9pQUY68TDCCO4iCr7Rf/a3beOCB/48LQH3ur9
Q4gadSZ+mMvQOdYli+ziUKBBOyz96OQcGkDVTUCbiAoyRO+YaF7GBN6EO7c+jVqB8S2EzW8N46hk
9PS/l+aFGliA4ZvIvhDl1sEowmwrBpQK8iTnyoQWgOZ3YrD9daLl1dcDY+NhAP5sP2A0oIrh97aV
YH1ZdHqU4y8uavprM4t6gwzSvk51n+8rorT9wffOfF2/NLBwz1r5LniPH8JOnBkmxOdUfQCWJVRP
Eyoh7IVJj4QYRv9QacN+KGfCAmJLbQPOTyty7rVNvFbQ5uKthpcmrKF+QsAKXgbkC8h3LV9BGY1N
Q1dOcyfvWFENwfFQXT/NjjmWY2tfAxYbhOY8fITnlyxIz8uzjJ/spBvRn9Jo3HWX9xbuQ2m9i6zg
qRdYO8/CLsPooVDz/EVcKQk7aeJuOyHL5EWcxn/G+jrxT9RQMIPYf2XcYxy8jr2CTK6tPVV0oJOB
40xvdiPDobdSJzYxtb3b8ozEJ+WVaTDPueB41d9Soky7y7mn2w35wSpxKYxJ1RKunUbJET8xEip1
dx3mdoJzFcELpBsWNtU/c9ZOEyHkst/6tQqPGmIYxZObszWjHwrV16bJ9LfLDWO5c1QJjOQKvXmU
OuPJ55zZ517AbjOxDc+N5pGt1rsvhAx6K/4DbfXBEZRACmk404616WRANLfDB1UAxtZJ3kZjsFZG
ZfnYu/rklx9h4FSfg6JPwIe4Gd8RpJkW4T+hZoCnzqOpi9HjG5HzqjnV0+vC8JuF+oKXmmxuXJn3
ZaEtG2BFiuDbJfvGV819LXgKzbcxitrNNVVND/FHq7Riv6jLpPa9MKX2RFESv7RNWLwSsPu19JBQ
jT3GALvBco1HftjM/sxksNbAaVT9SKC5L6Ij7bP4MiNu2sTVb4BM7qmSVvQcKkDldtY3P0D/Pfo8
+wDnbe+zaR6fwD5IdinUMamkQKZlNmSjcsvNec861P0Pammw/FpyI6O13MdpGKyd2pq+6uDwKusP
/gn3W4/3cevmvbFPreJoQ+16YGv+aUeyPFDJzCet07O7rlx4hYIeE2aX3ZeveX52Grl07CvCGcVL
7Fj5cWzR/muRvu6yCbJN3YTkG4fNuUq83/osmYfSJuwYejNVyns6alTkZiPci8m85SLHkZA5aY5b
T7T1mdq7Ps/zhGoyIDTJipkWECMXUeE37aXwX0FytvdOqYUTi15WPVncrsmIccJEJ3bjf+Y5YUKh
qyqO1g3vX3GYxXQJ7WwioI14FqvnbYnkNTsKspFRU88aYGaD2d9/Q3c/9m0IuSSSBUaL7z2ZzstW
a7hhdsaed0Z03kGQAv6yfD3rFPJPJ37BUkbUgnSPifsB1+NwVSQTfG0UWydk2Tm2dlKTlr+fUeA/
dBymaWooWWYGJ0M3/UbPe/kURJClxRShBF5A91WuNZdGRlbR8q8YKmQucm68UMampbkNCIZdJPuU
aPNItwESBF6Olk2VhkuRWOjDkxm2sdWG4M74sdq5fRWQgjgAyPpEGPhTQzCDGg0kaqAQt4pCoRXK
Wh+SQcg7GI9YK0ml0Lw98A6UrhRC2zkhXrFwOXiFst/rll6s7alRmHiedn0jdkMHlTxO5YS3Lplw
huaMcGFklCltV5IV+xiJHT+HKZgsxSIvdkXcYOvze/9M+eOeu5XpmfS/1bJ4HSrJlGc200dU8D+k
D0yzzUqQvuSYzjH3yjdDE/1lSmZj68k0XUMDEd4q0TLCK2r5UXR0XgINzU8z4zDoB93hwsr2BDYt
q3hBKpUwYtoHnDWHoqJH9tLCaG2Tgta9BRvSc/P3DMk8w58K1Spdrg1Ch3Td+9l0spNuOnmxHFaW
Ba8Eho91jJVKJg8T+9i0+bcgC/XtUuOFYY7IqoKXNPi7AZ3DOBrla9LX5SuacW1lkpK9ltI0X6fM
6teAoyG3deK31vX2s4cSvR8TuqMThpfnpDPjMq3viWEmh7gPj5UlAX4H3S/MUW6yMzhaRI3rSehS
nFNyqQ2Dt4SjVCTLUriPHJ6KCntEvYwtyFgPHvAjGLzRKe867WgW5c1ZOuhlV5AfBil6bCb9o0mD
O8oWaGy8oR6eHfxu0DFvdUVo8fmQHUrC2qDLMm0qOBOXvrpnUNOjk9OmpL2ay5GCUABB1sARVee4
Fma84CtNOzc9CUkW5oKt0PL8o2hDhCpyehTsefdo7A9j3n50PlNbCwT3fVns3O4hB3bvtcmtOiRi
muxQXd6TgGaoa4ofbFzpsWzDd83GRTz9q6BDRueZB9nn0wmk1jua5X4XpDX6xlDrTly3CcJJcXUs
Xp1eiQmLMP3pxt1rRfVx6kvv7HC9XplWfa3V3RJhExt3rdlbFLY/iylhSCZFczJwTeN2s78y8FZ4
cyJcS/xmQ0vkQCw487y2rXZgFUktjF2E51ieDiY8jUuDR0eKzvXWPhZQELkBCVVcZqwCKA8Aj648
dUNlbUY5/QmrKXQ2dlKExJlxi0MiBFdV2MbOtT3zmCgdWJ6laNLstlgXLlKfRsfVUKuFbGsqKJrQ
ED5aC32cMj1gIyahF+Xxi4wd++iIilGvofcIjgNni+3HOdLqdo7UWdamqDNY6UvR5KUOsj//N3Je
85gjaCBrl0eAhNFiLNSb0X32wLm2DDv1tWyyfs3MV6fbguJ+DtwHvfjfRoOFFRItbEA3nElFgYNT
owpwWusOOx2kIEya7SLxWRZmo4JUST3e0Gpbpfk0n9uk7k0EfwC6PFgea2yA5kVui9mTZ8v5Z7FR
c2PNLj3evKOp2XcqHXSsKP14P7fRlZhT6h2od3sqvX1qS+8RDpNzoIvccMvY9jWM2rZ234MOh5gl
EkEkRqMXJ4G6siFdpHX+MQ2SsIeoEP2L7hGCUnTMtZUOE0NZffp8FG6lJayzrga4k1qCIMVihiR0
BfmDqBorH3d1ZPBz8JNyTUbBQ6A3ZoQEfQaqkYrtROv9D/oEe0MycgKLYjxo7mUb13X+MGUl7k4N
7wJ7yG7Cdw5+Hd2FNnTXQh3meowDzyYoSpuKYMMUju2v89ud19A5/2ylW3UzHmiQkuRA89HLK/s9
8F5UgngNx1Drqq+e5w1PMi+GZ5s6x2SG6xK5JwFn8NYPs433hTlkQWV1/rvEbocbtumRaHmFffq7
kMcNjy1CjqMFc3FZlh7T/jlOxHiDi/UG1S/CGZhaD9vnLaHhw2tHZGmN6kX2NL6PaKDuY4xAPDB1
7YlykC5IyKwOF8pFLt0e1eNp1aK1+S8NUfsB/VH5bNyeObRHxlyEC+tkcTVn4m5Phw6N+PLDL2C9
RtH10hnmml4Yv+M5wJzEoJaoixgytbLEGdg3zgIxA00LHPlP2WcI81vImFLNCwJMVeD9wLi3ZFE8
OmmdM0mMFqDbYP959dZH7iJS6CvOrPm0UEHimHHUlMdHxl6c3uoId0qcP5Xp8mFJpHaoCstdV8xK
KUd5iuNYHmej89g4Wmdfmcl8W6gAht0/MeBoQ9peUsv+cKfZOP5dZOsbxyJVo0SvvGjI/9E8GMM7
uLKItLH+A3f9hIJH/4oUd0Dw7ufnBCzAtTHantlo/ZtRkH9CRdUwy/NDIq9E9W2iWNSDDipvKXIi
kxr6sxlKkgxN77vxPVQW5mVxu8k/YOkmRDKBFZ+DCdshy4f1b9N963vxIUR5jlHebfOkYspud8nG
RdT+OlCjcklJp6/0IF/MGe5QLlHCO22QkSme1sl1qIkhMJxdDK3vlEHboZGaI5hRj5gdvjDOBIts
J4a2y5SZNtdq7WgUIO5fuqgrVkbKXGZRDRpVwCwtm8r4AhGwSPwWpSD3gC6On0BJrS24UOSOhn93
rIAoOllhQOTt3XJ5IpUjYPqLGceJr75alkdG9da2EWaCILiwf1I0TI68V/wcey6LsHVKeBWd2SNa
o8e6PCsz07wwQ8LVFGtHd/EpqwU3PiomLvYrkYW/Bhxhb8oW9gbxiKga+0WLY+toabJ86+W0gqzo
fORJcxd1xye7rK6Tm0RYv5x5nehGfTN3S9M5SrrmSmS5UBUKnagDExAIsZagq1UOWB8rZpqL1NJb
YD0Z7QmbsUzDLOglYar8wNxNFEpaQ25zEXhmfVrvqYOuvnIfL8uYideMoARmZPqw8YTdoa0c0Mjx
RyB7Kp8twAOB9SVoUdL6yaxd/h2UkXYQs1PZJHWUtKXbeACRY4F8nWTwXml29dTtor6KxMNeht0z
0HV6WVEY7fuW92ETofF32lIcpYLIhKZNS6R0JnJHyh9uGhY/7OYwDXW2G0xCjCn4Eg4kL9g3ro2X
mZY94iv+0vvGnq75pDn7rrOuVdZ6hBzhXcVjwZbtFiLfj7AaKXE9P3hhUvlPP+GW5u6ApEx1dtLO
BBfFnIwPPIovlQaN3AAJ+6R58pAb3HXV7EwY4PkmV959Uf/8LGmZxPSH2TDviyC6t5MSPFFXXGQz
AranUfWSqpgSN4vKm6+WStetS1v8miX6UwjraPVqrO8gl4pH4xnVCRSBGikUMZjIrMS/Qx06oZcI
xuvYtBHXEnzFiBc4h+BwxWvh4WT325Huw5R9KcfInNZZEk90VBp7XRezheojOc2q4kvZZbTMHw9D
Jv7tfjuRYZ+m4Jeh6gBLLb4yPo+BUAyQOtpIbQCUOrATnP+nbhi+1RpC3L8ih0Xf8NkobV1019Ax
SaaDESwuGtQXXKgq+onvqEnHPmnq/FkWhlWSlgf17cZPJG1iWvNnYIDFOdHm96LrIdzXcCwqh4HN
zZROrwRK7Ws3m8mJbZpEEtPQoPLWb4CN/pVzLtaGuceACFgQKZdtRMnbnNCdTPsfUArGl0rlQuVg
FK6FUmXKmctsn4IzB/DF1UrGJF3J8vuf2Z3PhQIqLUta4CTzglMUckr+XZrWnNcutVGGdG2RhsQD
hZQf480okNGeG7sE9+AHxiuNAVQ3vKMLF6LRSERKhV3EGJtj0pfPTk3hloX3aX5um5Rk5Mi9O2pA
qsVudh/trZXHIzumHWxzWJHXcmpCg2a1xymXi8MyHB5t7cPinghTzLh13NavPUJ2f1E5e2lJ0zqq
fn36BzCYG4eI6t1WSLBGs7OTC427glWQf7gRt49YmVIrotjObuoiZ/XcLd1pbrtoq9c642cM39Xw
ZShT/bPO5e/TwYa37okJ1DSYqhGj+/guQLBs7aHPT6likqBTSfAulaQGYPKsXvrcB2fs+sTJIy5b
fDMDHYUDICrIj7gHbQXiiZpkwIDKtR+TGG3ivIleqaYPk2+jq7NGjOZ9P10Kof2KsrQ8Gi5Ui5qb
lxuVaBBiqz4CBuztHq8xKKkgLq6V1jM7RI3O3cgYonu2k54BDS6n94wEDeHkiF21B5QfSehvHRPU
V8cZJbRD0iUTscEol14yrRhu/ADEtWDQ3koN/8fytREdzKecj0YQWv//+BWLFh0FjXiJlM+Sdz/Z
zqpmy+hoXykN2mszX3L6u0fNyrmIZlX/zWidDhYP01KB9/00oAIYe+OWGbCHYuyR17DJ6p1eJOLS
ze6tsoPsjVOfnuYMgDpLuebPQV1cO6sJV9xEoq2WQm14SbpCbrgDyFUjTPHaF/MvWyf5kG4SUjs1
nPTH5IpzUX90VGebsjDyzezhejedgWyoYNTORo1BdJE1WnXKxdYnYqO2+JslfXYyonxrJmgyHc9j
voB+m3tJAflnCL4M5jhvOsrSl7/lH9girDspBrU+wDhXc8CvcrRkVB1AhwLlCIOQshWVcNezLnty
mInhY4/yV3MyQlxcaiHRY1or/DTaZApwaBf5tolxt1n0BVedWYhNpPx6y0JWRnN29fAn7ClrR5JK
enVyZVgVCdLQCLClA6QowPj/WJY8dQ5p342ndZEBE2Or6i8e2WAonBFBM3U8UUsS7MHVbJOaeC/T
EemfGFr0f+rRsviKQjVbw7w2lJjeUkvA+2SfZZmHMK3Md9jLOXMdROiHzy/21vh5GVquQUQfjade
tavUVH0yYjxikJg+HzHwiTcaf37Xw+qTqoHnXwfGHLQ26cJePn/4JaPs5dfQ225Fuk54XhBxOLDI
bkB5sF9OrtwHE28OIcbQjBCDurNOsgyH67LYda8fUBAQaV82xNeRiEZ0eXReFn2k+d3DbC7VpA69
SHQivSA62Wpp/KY7ZiYoe4bGQdTqR98DWfTiIR1Z0z/C/9ZH82mUhI8lSLzWFlNWfpB+QjWBVtOt
fVLM3YaNjZ0P9xFgJgw0NOIO5ISsg2mMT55aQJPh3G+1lpDnMHmzJPRKs2tnXl71ECWPoQbK5IWg
b1vlqi5Hgm1CLGPwXDX+a+LqxAPbFRqG//7j8siTLom2yzU2Hs09/y9GWilGzhHTxilos1smG7mj
40Gbaxjt/ERH03uxB9JtLWVjc9QyVETyFYKWtF2jlpD1eOENOR96uCXXzMLpUjQxOJyItEXXimE7
CIywLv2zd8YO3spFUvSqNZG5nhtm/7MXAMlWpj8aFRohMqtFCBBb9g/kSM3WxNrM789idAn2vj7K
CKyKf6aDMYaYkJFDp2DuMBCIiskd4ikXSjKmqAIx1TxmX4Y+oUpWHuKSC7GTAgeQi7c4jeLT56E+
JvF9UmbxZSEDqT7HyjEu4J3tqil5zDvkfVjGtLqbT1Waz9Cqooen1clucTN6iiy1PFocjtrgZntM
S3sGRe7RB2H8udgqSd2QIVoAflXL0v9d0CYA052NN2Uy/DzflkNuOe60uVlhrXePhpdAU0nJ0qz4
tC7PEoVUmCMTXisXwEx1VhYlTzljSnFRFjm1GPaLOlt3XPXp0tw/I8CNfa+ZztYw6UlP3M/voAB6
uuRyukXBDaGYWJnQaza2kcbn3lGQfwdeFrkQCDhVnfxXECEmi7cIg6313zmpqICGBrH7vQd6eAic
6Uu8dCUa+o5b3Mb2zoSHvBEueOjBs6y7laT2HRJwzAiloqPpQY9mAniQSBPouRvztuZPbiu3UzVa
1efSK8sTWgDCzoGsrwrusmv4xtN5WZpmnvejbK7sWyk9LckRWAH8rxJmJnRn1svTQXTaRqfyfvFt
fJAWQRQcElVXNKi9RV4dNZRgCvxZv9hpLU+oQ/mkAFo6milIrQjgEvJyVri2/3Cf1ywHJcwwZDQ1
WQxleqqMWHUr2+jZJq2CpA2XyE9GOFjE9BHPBL4pIIktZRT81ttkqGZtXBx7h4Y/InqLdHY+nTll
Sk0jnU8re3W39meuLX97/MsjvUFQNk94ir4VOZl8pZWNJw638TQo1ZLrlMYBczT2CzLeM629pcAO
kFkU2PwxIz5aDCI7ECojkzSh2FHghRo4grhlsJ/xeu2XZ5FnPcaoJnWKxvOlUzPmuLZIqCHKcrGh
Vfb0ryuNENIbuy057tL6HkXPKKkBMwf0A/eZQLjgwS1bN5lv7vq2x33sH9Heu0+R0g/M8+onR7ZY
izr9nlW88OtKMAOzfDZXLnLdUwDw96dXmAH9JU+s8bXqU31V0jLa6x29U81A3oaVX9wNlUZSsl9C
rwqLS0H/dBl0LCOPWTVNghSjBK4XMwkrcJPoZibvo+wYgNizsQ7lCgnr8DIUxkBwehLYB+BPh0r1
9GdV2qsi5oh1R18FHTtoAXq/UGTrXJ26oRcR5DYRC7hoeIgdms5+syEGCYK6KVoiM0x5bSU8KNiD
2rbsJuOMDibeT186SbK7R9F7IziiuBl06jBtk5bXeuGd8zL9UjZi3Fc+VJ06ibdx4My3IWyJPukY
vkEOjm90aFhqUGS1WeiQNdtbpYTfDTxsDjcQER5H1DVgsLueCwKSHM3ge3cOYdb5uKqggOZujYke
gvGmru35nNjSORnmlyFjFkwsiP2pMlj0BmNLvGmSiIOmuwaK3RkwoITnDBPSvWQDwhzP2PbYbpmE
yLd28spnECeAPmOyfBGRHdvUgB/PXRBgn58wzdKcz9nKMmDpKw3tpItvmCkA3EO10y20uuVaVVD1
Uw3jy4sXYLtapGV1+9Gnlz678EBqhldhaXNB55kwWu9QagFWGCOk0KLANm6OxkRTT9+rvrG/oaX3
XgaqxSu6VrmXPVqTJM/J+Kks91eXfAOO/jYbyoeODvruGZDYsgq5z6Ts0rzdNEw2iJ5jgXE6ncyf
aD/1XS2iCj7drN8CgkMgIbbtauk0IftLPntOuRORVek5/jYam10a2/lxnoMERYzL5mTjZwX7rBBx
i5jL0x0iwtv5TVe//PKC1ErTWQIUOk4TefU+vCA7g9ZWmQam94U7B65UnDoiIDNP3j4vbgAs0i1c
FLrT/0fYeSxHjnRZ+l16PTCDcKhFb0LrCIoUzA0sRSW01nj6+dyzpliV3VO/WZpbBIJkkhGAw/3e
c77jhkiU6MkhjZVoUjWIfmbDHU4FDa2aPBBkzDtaD0/gN6YjLgRgfGFWHZETfonom98p5BK8XbT6
wRCUtZp0YZ0I4cRYT3Te16rPF5Y1Spva2xud9jOOUa8Pgd882XPkboZcnzY2VN2QtKJPAcsRRbLL
ZAVOPcplGa52QVxW9ETZrQ4HBakwI59Mu2AEkiRXR1wcuzoes7PauKgtDK1P+9iY6VM2ulQiI+I4
FsvTrFWkUSBOdbacVJuKFfAAY111tFHmuEMYNA2C9HPbRRVvUJBuw6cctsLDdVj4U2d1WVFG9ila
FvtEIdeV0jSYZouM8IS1YuX2/MrcdvZAoKzZL3svcySSJ42oPCAG3ktI+QDvo+uubemfVmAkNcTu
WxzGdPbS4RMcYO8A5XqkA8rJeHNyApNkIT8Vb7WHq0A17kN2+MQxtERlOwng2yba9toSb2PAdB8r
x3kjMHTZJq7B31Gk4y+aGJ0r7yK7SVaDVKz1FsRsVI8PE+t1RwzaXQ2iav2V3xBIjXvT3YyW4BQX
0PzgLiKtH02oGPTcrupRSbDimI72WtcM7iaLuxyxPkF/6/VipJje4omGx7fvZUBnS5tL7/Lqruv+
o0tKTJ40ln/dN5uqwCAbLsvOEZ651V0sWD6VtcfHcQzQ6JRjdZoUeLKymjfZ8rgto2Hchm7wN9W4
sqGTEeaLkAgfdsu8inhV4ZnU4E39SIwoDV+tj36Qn+Tsft3vIyc//XviguP9L/Rs2xTYP2zTYMsg
/knPTiz0vuNs+Nu5YEMcF2F2x6X/mgcLgffsMTCIuyDJVbOUVA30J+hL2LR4J5bT9tY36x85LJyT
r2cdd7vo2UQMcpsMmJmjcDiHSSda+Uzh17Y1b3Pv2ajBiurUk6cMIGud+qOxVk7EucGOSHeEppEL
ERohZnlWgwaEfeOWTbRW4RdLmxuwlplQjdtYBMNVhXTQHWpZw5FwoVgELcsWmlGztilK0AVWqX9u
ZTtxARt0cmFP7qcF1X/WuA9dHDtH009QnXFaTrFG+58p0hzrrya7XipqjnOp8d+e+Ki6NTyvDR96
ti30IT+qC8IwXv79U7H/B9McbZdrsbsXhi1cPp9/fiqLNwjNBBK9tSrE6plLDhzvL712hqKWsWoB
HVGADH8eMyCDcumMBEzLL/HbqL/L78oyQHV5GhK02Wr2a9a18EyHKdsN8mnHNHNIBqK71auWO3qX
MM/ClS4tXoKc7Sts++fYov+6UcriMCDevkevBB1dHlRBJuogkvm/DmJNW5k2aEYraLjg2Gsjyq7a
J9WXfz+mJtdOzrDqmNUMDc5zWvfqi9+/Th1TX6yORTrBQv/+fptckL9dB7Zv+4ZlUJ30Dd0zTXmd
fP/6zAnf/vd/Gf9HmHHP+tAi0glg7z61QRqpwatZVEe2Fm7VjTyZJgQzALMiD0+whVVH2bP04FPc
juOzPBBZIXwFzyTrIzAb8Fcxgru4JeV3tpaHgWQIpjAQy15HpO1m9dWZMRQXefR9kVdAg0rhOHqE
v6rKDOvUP5aFRcM7P2ykTrFqHAqELdvKqQGw5JBbfSxE9p1a9Pxs6oT5ebgNL3zeETSD4ZlMqg5I
pdCeI9wh0CTVnjnUAP7XZnlSawTyv/jI4hx4S6RDLmpSBNWwpEza99OqqpRcxfpc5oJtWNsD/+xt
k6a0ZKTBuPA3+kxBaSQn/JaXJ0owwGpmGlwIZTwyHeZPcRhl96Z3IYaC29yySliohpY1yC0anSlw
bcX608MC+zleqZUur1aWtMUxdsy1WooBt3G33hgTDRKby8mQQ4gLHjqazQxBfEhx8May3zc+PAiH
1M1T4sBKCVOn32BLrWC6bYdFd7Hf4r4zNEfcDc9IbwOLmSlqhztFhxjNdmYe+E+H+4Ld8Ojpxs8F
h+Yez5uGZDme7yb3VuV/iCHIQK3Sp31eU5+inDjuKwxZNFrjChweWrPK5uLwczi3tQSJuUWs7eBZ
pStLEon7JYOW1+v+EfzxHileeO66aJPIoqYl1eZxauw9EC77qQ6m3VIMzdXwm61pGPOtdut8X0Tf
Co3sbLu02zv4EbK+KSXc2+hKyg5ZfW3/BxTD71ZBMGkMvfRo2XF/B01Eyxe9ZysMSLSWUT8CJ8Cv
ZH2aKz3Ze7JuCESLEmRlEF45pObXsiw7qC50yqsasm2VElPRN7QeLVHqp7Lq7OewJJ6SPnEAVVG7
RnxeaMLr8g6a7G5DhT46VqtdehRdl8QfSe0OWO5GJNJhax2J/Bgj8N4jovC5a6nCIrCnDxKwRRn1
YtmPRgOcLKUG35Kt+zDt/tiF3fjSR1KRELgf6f/varcILxRiyAWPuQB8NhAqokHzxbxhjWRsdMkk
b9qg3/dV+WPJqSF6/w/Tk/78desGaQhOOpoJjiimBiFbTEuKdojnEDpCD3w6kOJ6aiSvSg1KNoEL
/c0nSXXnTFlyqS2fK9p0VoG0u1l3g8/mMTKtE2z0samDn7RLH07jLPQbKqoRDm9DNMWvjo/bVisI
tbO70Np7/Okr5v0cQnb2lkp9S44gaL8Yfv2d0s64VjClziHAI8ZjuUWUWJJBAg0aeXOyov8mbg4b
9x0ZUhpaPVrFrVVf1J1TDa4zTMeSfgYorOD0PtTgRaKynA+q8kXY5rA3EAWbUndARAmWsYSCs+a8
SZJdz7a9y8z6DnBh2oRxM+8NCqbrAMk9sdFwdwZZ5A2Ie924kTS42i1BM2Yew6EXOF1O0fhjTEvz
WQyv5YDgGLCYeTUi40UQ2rNCs1Rz9tBZBAWZbfyR9BOKQDe3DIbnwYBegxTvyl2MocSfNuZWR1BD
IgjA0H52Dfk+70MdGR9K3Zp3zmBgjPtrQPZNaKbmFdiZgsraLp73lugYuw++0PyNZwL8wF9FREva
jNZBp8u60OREhD55Gcpl+K0fk6jtdyZqspMaFpubwZiwD5gqfMax1NjEnhuxw9Rp6raYjRumFfaw
sM3k02Eh/Epgt9zgyi9KbEYTDtRyRlAXe/e5tg54JepL2Zb+qmWPfeidwHsGJUYuZO7Du0jOzErU
m6Xmg6azdZZcvwKa7bGF/8EmxBpOvXxUewiH8K8fdMQSTMEwsfGr36Ik+pQLv98PEmgkpP+0pwvJ
fsx8G3v/o5Dh5lVEeRYlYn5JKDvuwXTor31cPVnJvLVn7Rvk4HobzK+hH/b7kAgrGujx2bZn62gy
fzdSoaVJhDsRiyPn+dk3iBlIokpQjViCjYFbDVzQ1MXc6LJyRVJETD10iXeNDJgxXIP8B7QkDva8
DNxy1cwXlzkCRmh7fYeEZbpAk2IU+yXaV8H42sQCl0rLbX3QteboNaZxISMEIWGKn6cYjc+ZEXyf
6WQhjSdvSCssAkRlJUjLvCsBjfM6ICEZdrnozmUJj09nAt8WWuutOriZhIICnGfiJQisAVVauPeu
SbqH0/d0wp1DFkewtmEQ72K6NQ+IyGjjUVxtQBmOtOUyD9tgbD/1Ag+pI4yzqEHTdwY237B4QxQ2
p2tiRT6qTnEjxmSnGsd2X3+qInQwS1o0l443a0Ox8c8WjNnFTMI0DqvyLsbeeAtL40tdQMOnIH/p
cgpsfrrscftuIPZHR7VznKoODnbIBauH/iNYqANCkILq1uAm6YwcG87IJELc1FrNN2oY0u5jYPlV
sCnLV+Wn01zH3ZWl8R0llnt08naP5Xe+10VuXeJMsD41UthwI9YCL8ahPwcTxL+R7Isa+Noa4+y0
cSm3r2mIOSfWVPHG1pxsP7Ym8eTCzs4CgrtPpt99jAW4djpnu1DSjkZDloR1jAZdC2YsMa3kF72w
khFSYZIdbSlUXOjpr0d5i1Z8ZepdE21Q71NcIN1W/qnMNfsVBirBGqvz9gvTyXoI6waacpkdA5o3
dtjmj3nGfKabQMrGJftWd/jxFHvKp1JcTyjwrDmyH97o/miJhy5qc/7i69YtwZgMtmY4kcfBhTCk
D7jawaEYCP80yWynRFMdSirg6wRy9lOZR8sp7Yp7Pi3TcTHN8DzJIWLfaepLcVFeY732nh3fMfYG
gYhH/G6bd25mO9TfIUJjz3WxDzQpWO1Jpu31hGew9g9WrmZyjcpEwBJiwa4cvS+Ok06XQNZVarOg
225sXOykfmdcqWE1twXV/KbM0MsrMXMOiO5APV+C2/fCBwRS9WkC3BCNck/u9slKRg0TKNwMtSX0
MohXaVKuVE/D0uMfDVXQXdjRNe9r3IKNnZDyZ9tPQ8/SyAYyvUPdSkSzhi3PW8rw4unzPgfH/0mz
XDTUcZl+aKPiB4xKQoEI+WgKN8AsQ4gs/jNq/lIcUzk4JpFLfcqpj668Pjxp9jweTVr8GAhwvLNs
dzfOZOlPc2BoG8rI+7iNJKWLPKuVhzEhd7v8ScuABOXhhJKoTA+KU4UIATaiaa4wI8ZIy0f9JvQ3
jAc0AszSRiF3S0AqSPFui5YFq8ME6XWhvaINFjh2mqXrKjDo4VEGP6TUMXY23E9C9uKBshT9j9Ym
WgjGg4Qi0EvOqvC7hmxn3bAyZ4WEdiZ1IIiLWsciQ+xHlnj2x9gInqM8OLay5RoXy0L+OCwqvwjT
gx8Wn9HUWruEQMh9ZS0vEEHg3ieRvZ5o32Q1delWwnsKUsBnn82KwvTppadLTM8C+SBPIbtw3ghw
yfjl7V0l6/Y07YC4F9pXC74NYsf5oDupfcmd5mHntnnQZT1xRFt9cjHdCdMYptWkfba4Ynd+Y39T
iYZ6h5IwhnmpyTyRVGYIoGgN2XW0BJYbQwbRqnlaqC5duiRP0PuRZDbVk03KtL737cm7JqUFApa6
wxa9tkqta+GYjGYKCo1wo01GvEw/FD/Bn6WwYZ8id4g/t3V/omEWb7VUDIe+1aZ1kZOWS4lP55ZW
xADeCTV2e4MtM3pCu+23QWUY+7zPz8xg7lWU9R80GNiyIDhY5w3Oj3wQP5PCEpd6SNmmm8MLPmUK
UVSbt/VYWR889Fgzu8OLyH19m1j993jSwrUBdo27FZxMs6RqiE9s15Z6eSWhnJw2DdxKHPqHUrKL
Sj1E6D4BJ/WBMSGAi9c5rapzQSr5xsr64mLBjUcMCSBBDRjwNn1kCC4CGpxZSniQZB3B5sHmMxDr
ixFvAX1T3i0HkVFgE0ZIT23f0a94hgW/G6ym39WIVraa19bbvuI/8hdjJiy75CzFJHWpJP82sVBq
60F4JD4pBmXxAccuqC4qxvxnsMgXWFxGMiyHRi/0E0XR5UReVjZ8tZASHkYHFFldTskLUq7hD3p3
hFKQS3TAvkFekbTl2/70YUDm+pKP6PjxreWF/TkSr/gCHyA4NkrfQMwflh0rQXdBF24oqq82CgjU
yPFy1SiFbsTggRoPhuVsuj0679B6jUGtXMkemoHlpMOhy52eJnCQbSlgIjLBoJA7w4s9U4sqgagB
ee6/NSBd1l4DrGGMo+wlqXFG6XMxrNd01ZJrL4e0JSwvSdoWNbwerrh5aYfMH8AQTbX9LVkEvxdF
+svQmv1elZXdAeS2o4EDFdI60cnEjiix4l3gLSg59XLZpouwb0OSODd3cojVIOtqx/5h01ROe2lt
Zlx5mqi+FElryRllwN1y3+rBjDif4Ifa0kiEAQPDRIibsJNDiOdsb+n2N1ra1OcnrLfLkLbrcI5T
8q8JIERBYtIwSMOUuxTF+5RW98ZDSw+1M6fpktjFSW9Jq7Lzun4RbvzdJPvukA+DdbH74UOqkR7E
79jxTb5PF9r5Npa++RSHxY5Q7HFD6nf5FOA8ILP2Ydt+shstmrW6TZgEM3T5ai2ht4kr81mT2Kqk
IwGt7cQVE4px7qLElblt+z6C4pHL1g1r94+8wf6ulY1ZGgvJZumWaf3LEutKX2yEkm7K6m7T8w0X
6hzNhbApgcNvUxo106N50BwWwpqXt5cBQaF0g6qB6JF5V0chUiKpKFRDaBGvFVprTmFt6OggLeb4
CDsMxmrtwd0qpPWHymupczjKDBWlf+6eZFN4/gnKOwLtuKyutYeAY3Bjf0tZidycODWDYy4TAuQ+
Ay88y2JHNF8np5PEQ80gQhcAwkmXWxP1KPMf/IHVQytyjM5YCUItHdcFCwMatpjvchb0K3wp1q43
6dETFEc50ovRuBXZkw4l/8DmDvZAQ6Yb2IEftSyyqpWGJvm79bKchYjqU5/rZxvKwD3rfcD8vvm6
uJiyZDtYNYYNQepXUllwGKRqfIjxmGuW96p7iElrpDSbwSHzx00T/QggG6Up3uTFkYZqN31L3epL
VE7ppbSa+JPw4tMfCLC7W+XVbBYacNeeYKFlafFuyQOoC3b7Sd1TCg26MCsr71nQGFy89gzNMj3B
U6iekTS5mDAJdCzOQ5N2V8/9iL3EPkbN0uRcjtODhGlyGjJcTtzggpNhDsV6NDB5vSNPzTLt0Pc5
j0jYbA7tZfwlZkgTNGWazAZTi05okrTV1HZeJMGql83sIBHTEarjXW3QurJ6S5cIWGQz9XtCk64d
C4tc6rB0ufv0SP+dwU4qmJzdw5KcW7wCqTEMLFjDD4rF3KSIAQe4z8RzkfIytuwQKEsV24ak3p3R
p96jLElwdMjx3CBRyDYomyiV+Rj7Y24IgYyatA2nB+jMFmMPfbLdLrKeCL3M589rp6PvfSD6kn5M
RnlfLQbAM6Imaaprj8AH94BXQmZu9I3ph6hykfFjXGsLO95WSIFJBeT0jy1HSj/A3A2WaK6BRjmt
q0be7G56eCAbtxG/GJ/Wl3icvtVGN7MpxBmPm+Zr15KwwymckKrH97aOqd8mD4Nf6KXaNupavHWQ
kCtt+uzE+bGKJvcY/6RoE5xteJ3QMeFkQtH6nviE6Hgeha1+1PmDgJUgsViurj98r63+GEnVS2E4
K6z91SlJrWwXip9QD5rLVBaFtq1zLXrq9PRbMzKJjtyRVotrhDcbY08NPCr1nPgsloS5zRpA/8/3
wqIPjNfHANhTzFxrDegN3Y6e2kJ68GgE79IsPTqBRm4IyNi6IrO3y4dy0zm8bTW5jE2xNHt2/sNm
0ZJTP9sEUMbTN34Vc8fedOuLiQyUMWqvelN6BDbnexJES3BdHSZnvSOXIu7EKjo68noVut/uybFg
iaWKsVQHTymwL6RHLdmP56SmShGnM9xpHWBG0t49cGisjvrsMrHmuegNZYk4yGO2wnzvGEEOHAVd
RXbbw7koBVu6g7JxCLbDRxbPy7q2IdhhrRi23i8tIm2qK2zlD3YbzlfLHD8HfkSVpl7MrSfTbcu+
f9HMLjuYSx8f6zA4q00Qqcw//HLUjkaj6xt6HqSWE9ydzan2FiEBAynPOyVQRur8uCVCUBa31Mva
DndW4VUL0tTW25PM9ajJatzXKXpR2GQfWpPaCG7On7OntZ/ssv9ERZViiG0vu0WWFgNruZeIRo5m
ylrAkvBejFbLyS8N/MoRvXtaov4+RjtwU0PBJ7hA9yA1Il9HSW3dp1Y3weWApMp0OsqjMf8B4yY5
aVlt3diXr3EGlVcwNsa2nLjUcsQDq7AaB0rfLCn0Wt/Nklw7anhifLrC6yaS2nIHDqMt5UmpGV49
TZ8OALrLSxYJazvOAn2qREE1qAD2nu5/TK1uvGpLcYhNVlYEwBBG3ww5fAUjfc5zwUYxjIis0fE4
ZzhodlRaHXbSz24LrEyzZjIgpsZ+OZDw9xwGmCV5+4ljyqlwz+CT8bwQf+ngdg/jBK0QjwrzPLn9
eFO5w3S6j3j/DcRyg75no0DvweSDTof8FcsfnXxskklSOGs3qqQjGQVEbVRHoo1fobyF22ZHOS1C
uidVe8Ut8HP0Z0VePTKnvHrk0UhJEfGjpgvfSTesTZCa7PDKZHwKvfyDhyF+Vyx8sJOUdjZd/1Up
z9BB7QOdxowM3QGaTpKQBq+Ykkd3MlFOrv0EKoIU9m8903/Vh0jsYygVmEQQ7dPcwZEUYJ4rwZ0T
JI5w86Qgwp0qkRKPtddndiA2ep4ZzCoStHLt+kKIdai5qEUdABOokbljjahn1IAipjmkIE/eyzHq
ke40RDAFaNwbl9jEkSbWIWsWkg6T58zX7c8zZ07C9nIzjH/q0QBqE3Od08hDUipOiefReCDsRycs
4+QL+9jjsliPJctYv4PJpYY6IY60GhAfK12D6WfkzYQuPVM9YY3eaCk+oGbcZdNJVTLsxZgOGNW7
Ff7oCZzPwCbXKXAZ0KVRXFHE0ERAtMl+LmhBMbFepzhv71Ql7b0QxgMnIHxgz7tV1uTfXC/W+ETf
dA+8sU0JCTm+EFdbM79pKUaVIs8DcFOaeCFebF0AeN4gu8BrUEtApdzYpnKLO0zBqzXos70WmVft
Zn0Mbz4xA7uigDDdhy+IjVlY2dpTaiOtycPloyQJ7q0w5Q+RQsEk+YDlAFqFr6WXlvX/zp+D4uIF
IzAGMTylCZjKIefSWHzC4/kU612Wl18q6W8BqRmc1KNpOOtKniBbJNC/JuZ2bEOwJ48tK5I74akZ
mMylPpNgM7xQlOddLmjTIQUayXklsXoKYrTmPd6+NoMFYHXmeBm59k5V4m5tBLCD8PV975pBQ+5l
4NKZ0z83c5Sfu7+GBY8n13BW4cJK8Ub9soxaBRIIbdZ8CnbWR1KmrAfhq85zk2SrFm3jYpXNzWuD
+qYedYa96kvc0T78xRoRlohWiCHsXeCICnLHlLrbxqcALsBasZMP2j1RMwEXFQ0U6WZUw4J9nAjX
/OGDAT6YBJhNpoDOAj29P5YW2ZOe4SAkmqnNxdGY7qd4fB2x/53U0I4kfqRi+lgAKtmF0l2ghsih
bltnGfoUecyX4PuEpWmUJNS15cShZg9Dqn99O795BTVlNBU2+icRJjsRQNzHpc5GgAXeWkmjlUh6
hs/EjhZTLn5xG8XH4KH+ES8aVEHeYb2nhNjn6SZlO068TZDEB+XTrGXhHkkaOb9WWm5g9v5pyO26
zNuzRL2x4BT871GdX6Os+9pkY4vpqLZB7Bb+bfbRw/X2eOp0y+aExkqEWiVacyKMa4WZDEVp7JwR
Toh62nMGNu0ynIrKI4BVbX2GNS57+5QaFzGk+SmuAkugj6HX2sUoO0y57HsfjCmFSTRn4GPoUU3y
PR+UO9LAbTjaprvXhDv3fOhU3oXPKtLODqPfRc8CSwhNvMVje9d9FWQs7KeWxE+Ag+6G9goEPmmM
p0SV35r+jY96axD9fE+Krn6mef6zaFOxb7iPnGgYbMuww4Y08ddmJNhsEj8rwLt0HmEpbHI2ODXm
k9+CyuvrEaJ/rNFEUCE9jRHjLM/wbaXRtJmoaG65ew0nI2qzvbKRRDjaWWynx4kVEVUGOsZlrBPx
MPinSTXOskTjEjRaIpy8+FLKwemrrQPJ8WhL4W4o0U29Qcwty3v8OtSa9USg67IgEkXSQhmE6PJK
4g8rtC0ttP8rVeq1nvTj+ZdDLLcMKuAp91UZ48Emn/+77Y+TjmK4LzwfS6FoSISbloc7xtY5NvV7
68XeBnwpMXI6EOVGarQWmBgbxLLeWrGSFCKEnG06KRmapMjMbY/AHbc6A6DUjpM5DvlBtnHUjrSX
0wObW+7bET+Get94UkOSO+PJWcbnGszT35pgLBz9NZYwVDxyfaFJxV9iUZkzyujzmDcd2RamvUYF
smDl1cRt8PNpFyD33lY2IDNYh3RTOPN2YYUZqZW4bKQWNJHlkJnusBHYQrjsq70r14RLAWHesajV
rSpr/IjpNthB0Dw5RhY+PDnAqQO+ES76oVgo4WX4Xzek6Hj3JHXaNb1t3JmT5d57aL6WS7kAfHq0
jTuUD8ru7IGYpeup7M+hO+5TZ352zEJcknyxd/xG0cqdMG/mmvkcsiM7++nI4E4uPeFPKupDOVFt
gNQkfdb+1kbIemDvsIrcMLkQPmXts8h6meHLD6tZfsCjHIIJcQ0shnxLMgMVYzpmypVjyCpLM5oj
7SJw74gETumSaMcgA3MsmbgDjYd7Wwc+HXW32BUW1yLdj+IZsV90KPKxWAeR82kwmydo9g0ZBReT
ftlZOctJcIef0ZNq6ZXB51jzjN1SI4R0Q1zpWBUDD8AnqDxb9lLVYAh+16L0aK8s6EdNaZdUAJXY
QkLy65bSmGSIVDWuP2ZQr9vOYU148BDjdRuXwNgHxvhQvLX3GGnhzT8y2V2hYNYDfAOrbYdcBmpA
MMP8NY04c3vuFFtaCzhnMqLQUxfNOZ4KkpA1y8K4YPnnkW7m2SJlih72VqUuv4sdQy+hxBYs8TpQ
wnvWWM4mKKnjRlwg3MCdBcyByD4DEaIjYyMZYg8kdZYd9OwAWVUaNF8C7g27SvrPAAmNFGXKw9Ra
RL4xa1Ad83A8EhSi9ZmzNU1klG5dddcQ2w3pHCTkOoMgmsJjqoFMQxXQ9YhmpKr8gcRId5dXUDfW
okeI38ErKkhWzKLvGTIW0BuxcxvL2PwlZ4tqNG1pi2m5Hq3wYEijg6btYyt+ztxluI/CpiA1mh9M
tpSXweHEKAMzvHPafuiC+nMTCuPZsc0CYo7ugB7GK9+hjVh7YWzt7aX4Mc+crQNJuyixa7TEcy29
XE24NzTmBmWcznqdFD6dq1QtROIonC5h5GGcHk2xWfweazet6e1S4UZawJUh0XUrDOLDBAlJLygP
ibJZDoEb7yqBuF8Njpyj7Kb4aPQoHPI2kn9kzpctcbulC+dfWgA2xyCOjuoZH9JTIsCNWQFsxNiU
JDkqJd2C5aHLuOgzra8ehtYHd4/IJ1SKSKopl1dEL65ZQE2UdbGkmAl1AVm8BYeaH0jSfFKkmc6c
ydTWy60LuuJW9whlwyoBLg5lvBkA3ENTjICx0LlY5HpCoJo4u7V1Dqn/HxQCx5IV3cmYzv+uchP2
/9C4WaYjLAtShA5P03D+qXFDAsav29TZvsIMONILOLhEEK17shb6uWofmdB/FGHzyjp7IOc55O9Y
ACVtIi8jsbquz6if5lNbwq7vByrK9QDwLNNTLmzcFFEq1uNEvZ0dTLBjh8lbKtiWBRF2FU51x5iO
1si6y+USXTlomDGjgyJHkLTRPBjM1G7wp4dDdkqTQyntIqmv03eNHJK9ydc9TS57AOmzAWPRbn16
PqAamZb/w9vk//Y2ORAPqGDbPgAzz/B/F18mnQ6q2mZrppNAtIIFuhmkTE8NuT38+Ug9ZZk5k8t3
Yloli1B2K9TglGbHlDQ8JZ2sV7dRdbcHIQ4Udpjd9RivEz0BbhCV7PYVGTxuUXE6Ijqhb08+Q4Ko
ps6hnLdgfsIC4ViujQ1kKW7WNDL766wjUvNJ5NiqHWIrDSCXxNCSt44106Cd2jY506uyX+E8476l
zM3p61PAY4HSqdK35gbrf3/nTP13FaWjW4ZuyzfPdJjNf1cTC/aXpp3kw16gR0ViON8cOVRsFm+L
w5SBrUDfqRdK133zW5aLjua2JzV0Rtr9eqSeir9eyLyF+gY16o2B1ftXrjiqUiwVpLOoQ+KvvPH3
p+oRYjN7M5V5u1ZP1bDIH9ImB53W+MkmL8VZx+EUn9WQCfonQF65pUpP/CQBze/D+zHj3prYR9VL
RpJhDDCQnlh6+8xVod0hWbgbQ1Jf1NMYBqWLGDo75RaIRnVMDX6Xe8fJqL5A31k5CfXyrNU46+nS
GZe+RQ1D3QrnA2kF9Vbz45C2wiVogSLYDeYhC+ejihhWh1TOsBqaBhK4mxqffjseQev+FUdsGoQc
QvJEz/HXMfWt6juWpGEdSQV5q5DEEcrxk/AzRHg92vpJSrDVMfXq+1PsWNi21fNfD397XT1VQ75A
OlaPfv2ceiyPmZ6t2QcmV48MUFndaJaNjh9gTYORRpkcZpMC1EY9DE2pDsronQ/ye96/xpR88ven
uDKPg01ZNWxkWo3kI/S0uC6AvejpBjqAUPnUZbprWfpmqA8DrLRZuUwXajHTxUAGv4ZnR8qKPPb+
wvvTRL4Q2eYAM9LMTonmRTcza25mWXDTbSLI3yPSHFoFy8ro2JfaYpBdAr3+lU0ayuWeFi8H4jPj
4yLZ3L8yS+Uj9ZTNQwG40CN1z/nBJF8/Zgpm6BjZPRY+1ADEwy1q0zkBfyKHucvYigRdtANUeQYp
Lw4hAIyzanLZPot2SSgU0SY4OLcaNeE2CBNrk5F/+MhlTgMpkRBmpIxbHaMWNtz/fb5wfr8hOYZP
Jrvt2obLEt52zX/ekAz4TYads3kzsuaRA276qd0XwIIvLHDDXxoBrM0BO34ueqkYUANsTsCROXZz
so/MYEOo3J+vVEONIYqMxGRHL5yaVuoUBza0KBNm3XiMbWU8QPIvd918UU9M/PnXsYy2hixuq6GV
HaxQlqr/v09HnMOr2OICr9PXyXOyPyILUSDOfCnAo8sadb5zI6Drz6GKUPp2sADVIZjnfx63kLVR
9aWnk1fO3ZHEPmUtozxkYv6g6Bayp7DPGVSWvLTRfCxyX+zXGQ9Zu0z/4c5n/S+fhxAIlDxXWB5L
hN8+j1l0Cd0Z297HLDZvueeZT+GIcTCFo5KhuXlShyLgQOfCbj69H0rKwDjEE8rJVH5Tq7uAJ1j5
c3enTTlIhYLqWgacccdpaU9mkacTWdW8UOdi6jcJ3OtVK1gu/u0l7tDtjiiGaW/nY7KtwTXRuwdO
uYoKsuD8xt/++xkppLGixCNNgsyP//4vKYjin2uahuU7lu8Zv70DfsqNS/casS+AdTbZD32AI6WG
WmSpjEyc/3yuDrppRFgE2qyVx+5iRw8gQhSnZx8QObp7dOnw49TTuNSO4NCJBWM9rQc022UyYRnG
tDJzNXrqgDONmLXDndwRIqpuSC5UL/zta9TBv70e5H4A/K7wtp1VxPsaxdpe5N34luUpxpfI+pAJ
0z67j//wVsm34re3Cl6ZIQz0e7oplLPob46JwJ5Twx8ce88dMjmy88teQEmQEK1nP8KoMUoQ2rwx
vY2FNSkaJBIF7Un4Kqz5AQBwi3M1FrwunFf8NF9ZB7KoK2jR+pmF8depiFGews00EY7AtWHfPDlY
c2KzqEhu5sR+s50Q8nd2KUVQ8lXjKYq95W9fKX+CT6K2zZL9XmTJhyhKnGOUjxkByhxSg4FsYfXv
744n19J/f3dc09CpN5iur5MqS7zqP6e2qkOnPIQBOvCuSLbvN2Z1s515vo40Cu58buFCXjn3c/U1
URTldBuGNz2xkZ27GH7D+QvhcahdkmV4JZQWsmyctBf11EYYthFRle/V08poPGAYqHjVU6Oal5v8
QZgU/y9jZ7bcNpZt2185Ue+ogx4bN06dB/akSIrqJb8gbNmJvu/x9XdgU1VpK284b4QDIaqhLBLA
3mutOcfsHuWnGv+rfDL8Iv/vJ0ui/ucnAyH38WTEgk1npqp38nkGMoLnca3X7HVmuKEI68cQWP62
d6kmhrKrH1W1RRxYai9xafeIJcZzbtnVg/zWthbxIq5KUrnnb/UjjMSj7iOJnZ8oxbKFqG/WS89f
NTsg42Wvb69PlOnuztbd7CK/VxSoc4Nk0Pby4TSM5MarrbeSDzWlq44B/qfrMxmKoz8wAZdfU5k5
b3//rrufbx/cORxHM0zVMbDSqcand33+dc4w+CVxTBlcZIHgRB6iWTxdK+FbQ2lAjwrNMWLNGHEv
6fD3BTLYc15jm+Bkgq9kN/lTF3iU1lX0KggXO2B+tZeZMu1cuMC2Dtgd8TJ541LEID/q7JqpLgkV
eoQaL/aSB/QS3a08wPzpbxlnmstMSyDgz19g29ndVvOhqYv30ClXIa7UfTnHX1WcVue+NA8u7T8Q
1Hyq0POQzbcZbZ35c8QkZadQcSGaOP0xVpkom7NA9M+HJbLBVRsVxbKc7b9Xv56CJVg+1OaP1Pqt
mcotr1hEDVoWz2NnIY/W6mLVFNMDgS35sctL84zuiGqi8aoXCsIK8RQ9wWQg8qs0uxdExdsZxf5G
s0dsWsZD27oizazLkC06c9qxOx9EFtCkEiWQ47AnJzFEw7MIdVLnJzdraBiA1TmQ7vNxyEIE7vLk
+O/34f/4P/LL9eKv//d/ePyeFyOofqQEvz7831P4XqHK/6P5n/nH/vNtn77rMU/59/lbfvkJnvjj
F6++Nl9/ebDOmM+Pd+2Parz/UbdJI5+d/+L8nf+/X/yvH/JZHsfix7/+8Z63WTM/mx/m2T8+vjSv
l5qDcfG/f37+jy+ev6b83Dmv+q/jX37gx9e6+dc/DO2fqi0MG5CXxnZDs7mW+h/zV8x/OkSdwrZz
DR1HnjovwlRzTfCvfzjaPzV+QHXZnbDkqPMFWOdIfv/1D8v5p+u4AsukQ81uCBx8//6P/fLe/Ple
/Rd44EseZg0OP/NzE4Aeuao5KgxSYVPVfr5/i04bGByUqDb65h2jpfdgmrW79/BsLsawVLBHG80D
jmM6jXa17DusX1nogW7k2Q4EqoqtKdR8welQ3zmVVt3ZQVqtB93ZV3ma3ldgTDa2lYN+DCex8ERZ
7bzQwfxYwBMD/la8JYkqVlhjF4WGXkmr7e3Icv4gyiDduYiAlvGALWK2CR2sAlFhnsMhFNSvBxhO
9p5ZPsNYeG6z9ZK4Zmy4Ch0F34qQwpQuIKo08qa10xjf4yo0/mZ78Hn9m18/ghjmZgAbSktVf13/
9FIJFPAW9nLSgEpOHkJjZrgZjTnmqqn7/tN59fH2/fx2SXvmz8ut/HWuSrPGtVhwjfnt/GkzwrxB
z3I9cJaIxKHjtTA7wrFgZB6bjBjZLd32iGtGxX50XDA6sQ20IKoSnIeasqlXogS6wNgS3Qi4x2Oc
pz+Ea0a7aoakOLV4nHqac/KR7rd7SwTTYgyM4TJBV79Uuk8kOGrUv+mnaH/5syzV5mwHicM2QuX0
/rSeOK1hpF5e6ETvdl+QiFXGSt/q5KThVef2PU+Dh6qKbhE8IrTkNuY4froRQVgfAziI+wFnGWeQ
8WSPTOxo4YGPprd7fQhTgw1XMaaHYnbd1qhbiJulJGGkdDFKc7i4DONNIKXwLG1WVBgBmynPX/W4
BjeSGuSj49sMNFxPZtVMF4Elb9FnZbuXPy1U7BtZmkTPBljSzsxM3HxY+swwrG/iRo32osP0FqbV
o43SZDHq0BkanM/YL9MgWUuPnvC0QxQi2qHNPNBtJ9FZbVHuuJQLbWkE7Ccw5FhxjF/I9PCbE9/2
Xint1oNO85IYXwvEeieyMaJjrpLoaEffZEhyBtxjTaMUMrOe5meUyPdD5RvBIjWPPbl0D2aqHMUM
/MEmeQ0+UvAHXH0L44bGZvvUu+y5NTF1iyTLG3axuXNq3NE5TRbDniG9ZpSaQb2U5unKD8BRBsVu
yCKY2fP7YDIL2gsNFUXjDvNUrjq7nkuqfT79kU1Ks9Twtq0kLDRq9aXB1B9teRU8+GV2EknoLIuu
zU6EB07ElN7r3B93UxH166pWCDgBBrTSdV2Bhhqom6gv9WM7gBZvfRHsc4Xktd9fhppmfNr2Wjir
VZXbpmay9+Xa//U6BN/iDoQjWsxtM+vEup1jlgrqG6aC+UuCeHWeG2jCLN6ubzQdMXXj6dNwskJR
rsx5SyQPUx3ogA1JyazUcZy13c9t5UTHBLMge43MfBogEjU/BgRj/aIDirrABEO1OEcQeMKzl00A
dncJbsRhoK+IBbZ32sdFLDzCh5miS1xs904gqXbsFNvYO0F1pwWTe6nx/q95dWCKV125lw/RO3Lv
DOp44fs5kWFpBf9dOr1CRjAHeZZ46sheHn7qm5NOyrFIynzXErq4u8b0dDnV6+QDvck7baUZU78i
HdxatTgW19p8lUKhDgQZ1CIuOKmqOIuvoNicSDsM4yQYpJDFGL2z6d1IKeRYs8vCA3lE4EwqzVT6
dH8TdTtoxjmOB/95qBRni2wNCl1YBc/c785+Bw0TFWTMyUVYsWBQnxtHTSG+bVG0GRKMkcAcf7SX
ikuxFfC/8o0WzyGk0Ud237d+XDOUNcfhUsurtWgy/0arRu/Rs1ha0ghTESSPsAjXAdOvc1vlQKPD
dO7i45431Ye/Oe1kS/7n27+laTYrjcPph+zH/lyLKkGOsKlrg3VaV6RCz1yEZHDzfWDrl7YtfpRm
lt7XXpHuUgOKdVB2E3e5tLqpNTXeC6erblQ/dLaisE8hQ1GwKozQ5um+OCNDEecbVQud64cmssd1
afhMcazIegYB7W2hHQzr0ukMAGPDTi/yNzUluK2hFLh4c0AnLvuRuJY7WU/FkZbvZBmlwyvZMn4s
2CrryhaEPGdsnGWYBUudeMYxheOEGi2bBoaIZd7c515s7CeHQPPSzt8Z/5p7sxLaLQXZ1vUK4pRn
bqGnoKiXTm/6htZdaLV/xDatZMjFwj6MWMS3fSiACFjNBanvcNcznqwtlr8muZcCRiit6TnO84PD
nnnpm2V/jnruuUmFbKEbW2/jEmaInFJLnuTnijE4BWWhoIgxMqKGuWuG6sRMPrJvrudW7cMglDsb
g/irDi59ZDXepjRdcSsPAuPm2lOje99GitcnTnugBwyMOAJ7S2ypu8jbYvyCpLXAS8AcF95I+ODX
O2mlCzp7a/W6tkMICVZsthn4iYuDY4L+QzrQKzLnIXSLNyjj2bNC7uS9Fz9V3ZpZ641XO8ltOesU
6yLO/6YZYBifKSuWjmnJlpWhsEElfdqe1HSNiAsLmNZQnjBbzc8W/smVpeYEjubVzNvq1sZM9oKH
yZWPRkzy2ThRSSJDtjL7wMN1V3vNXR6nsGCdV6aH4TJvzWw7mPnEPM8cT7V7ljyKjnfiUqB2JBQQ
OZgL8VGLS/gKYYYyPor3MX2YBW6Lj9twVZOtq44+TrEyURdcvuneQTu3KeKRfUZl3Yds4dEfz4uz
EeG+swK9vtW9iZNc87bt6IqVjlF161mUq5WzoxAudryUzcobivemts3D9WZhc1cgspoIOyOYul1s
TUcjSaEyeYRMyeynyB4B6AAZzxozvTPvQvqs8nLrQUq8FszSF2NeGyuzVkia0zCVLHXf8O4V3/6j
7sv0XZ1pzh4e80qASsqNpyLSElpqoADSpCEFL+rquzhM9V026Os69e3j4IojLTTvqBTZKaqi8MHJ
BmLYopUk34xYepiTzCL0+T4r9z2Zmt45ZQiMdOQ2nys3oJKLt4Im1zI1BaZJ9lRq3CCqdFMo3tpo
nVKz89dEEY6vga6AQCLgwa/tcInPEcuNq7Kap6h5SxxfZFfGyzy0so0GxnZNEmt/Svi9sIpGDF4C
0O3g2GJZToyY1FTXL/JAqtiCJq04//mpQCcoU3RGvIMqYVy/TURDtzFLKHURFdAqqbsfXHPDSZSm
tgmGbFjEajfhWBwQHAREfRXF+Arj+abKDe8RlXO9Y5rY8hTjirFF+ECmDoCONmn3prOWmUtkcU77
QItdLOJt+tg0Ofehk1y04PINF506b3eNEPMx/65QKdNzsGGizEQYYZCVUlUjMoaEBdRF5rfQa6Ia
Sls112UVuwcv4t1XtH7LvMff2JGRr4SB4LwYvQRWeaw9xqFzGYrE3pVqFu1gSpQ7Lw9/OOmA6Grs
oc8OHuPDxjh4M4op7PC61g4urnpwIDNY4mwM9ZzFB7zby+1615nYChnC3kzmF+mn8PADXMZm/Cq8
Uaz6AOeljFaSBxD7JA7zzqATvFNR3e5bELFLJWqcbRYmjYoUGPFZRK7plsvJ/6ZEw9NkjOE3txcz
+318Ew7a6wwlCVANIBLzb5O/Vx50QFgUi/72ugftu0zZQ63cG2NrnosQcPE8Szl7CVEYSteXbzbC
kJXqQ1TzO8U/OLpv3uY2k4b4qWxmwR1ZPmQuz4YXg9WooS36ivP5h8VPwx1EnU8dfPh3rLjiAtzI
Rqwb5QEwb3GsXSx9AdmTK9dWSJTXk6f5L+o8p4Ne4H9V/Tj8VkXdSQmKnuCu+FsfkJAgseiKOxIh
boERSLU6u6iTjpMw4VKyem2Tm0z+0tSYsKsH+oqLNjhcgamNgSVcRk8ZqaAqkq7izGpq4kKwyzns
ew5Nq/HGmcELwyCxQESI57hIHxFQw3xEtbcZrYQBkMrGgTwtb5eHjNZBf7R7GBuOuQPeuHYyh2TN
uiEUJpgjUckEr5YSJGcaPiA5OQworG8hFwybrWKj+nq5jpg7P9Jj64/EzG6yIusxEHXDWp3uU7zl
y1GPnJOOX5mxJh85nbtH1Rkd2GG/apRjaxO62jHS7fsB0+hDl7U2sQBVvaPuyf5GHHLtaPyyh9KB
5Bk2LUaN4b3+efSRN3A+hk5L10aTqmAFHf/LNRAgZqyTVzouCQNpqGH2zF8QxqrMRfoj7Tzi7zD7
rcxeaQ+tnYW3OnFkapMs2qBJmCrayY5pU/EyDBSo/TS0h4lY8mGWPsqDls/ASc2qtmj3QXu7yIOI
V3lv0vCAJ9F+ifowWufARSCBTFcSFi+tcXddjnxFCV+saTI2oMbCHfuV/I39X4rB9M1AX81/cxaT
NZrCedp87K/Urtl2pXCPuIGf7KT2tlL3JRVgLHX52iiTPfCdJeE+sF5ilhsbM02XWfA0qK7pbuZw
EYhpCBygK4Zq4neNJ3tJxe4ADOcwAXlZ90VOcFis2EAdJkBNQyPgVLd4iNSv8rytgw7MtOM/zXIj
ckxwUvVt8BhH9cVTpi/X92Kihfbk06vMWVQJuF8GzGV/MFp90pJIPYvC4eagZvDipqZ7sg0z3Dox
Tr2sZ9a8BBPL29A279cFkw4JIF8NfNUYFdORQMCbWoj0y0DXaCkgeQCmb9D8jhrT7FRDz8eJu8Cr
ZTwN0SMAffh8vfkdB4mym6pS35ATEm0G1VMXLQCjb4QSkDWipGcgYsOqtduvyFHFnRlP063tkDNt
FLa2a7U5ck2bQ8foTidb1VM2Q+489b1hP1+vYy3Rx4fUyk+R4/sRQeTaHliwRixFSzoW2OW1b7Vi
FdjDbRcJ7sPzxplbyLrEGbrodD3bWVOjP1W6Sg7qMIskk/BWM5t8beomkt5Uv4ToJk+KVWMH6/vx
cKWslm6NT6CatCP7xu96NKSPiZ/na39m2eVpM535T74mJRGrtgXKUf4CL+yynZMK0q/QA96A0WA1
pQEIkmB4TEz/2NhF8JXhDIl2ojZuRBg94xg2zonhvshXVz7iTXgtwhyZKAwUQAxzgC13UEwfNWKh
KG33ShRWi8x0IX724RcnJ009EMqz3SveZtSHYEM3XHmmDYNu2i+f63Sc1oVDru+SDftN5vnsF/+d
Ih1mfNquQF5S6nj7UrXErEpT37h9vKIZdu7ibII0oDeYCIg/MZEGuM0ynyxt48qgXdpE369JFm07
vWW4eL+RANXaYfitBkS+xpjc3Ux2NKw9JNjepqjs8TjMrOVcq9gDFQQdy4fCxMOLXynbVmFKyC5Q
03gIXhxtap8Nh6QprGnD8kpmEoMDFhcsoRojHlRqgnWv27QYq3KWLIOuKG+kBxMl38dH8nNOVGCK
11pqNyPtrIUdFjA2AFJj0dVaGELzVyxy73dyR0C8hb6Dk5kEK7PRKGvjLsPtpxO3vJDOfmtu+dRz
y4fQ8fDjzhmFyk0s2qXci+qVd9eE2rbyEMQrYGssuffNiioGLxPER/lRVWbtQonJXsP0Za0xPtVb
GSTg8fouIsMAJsuREdCcMuhk8en6QmA4uy/wHKwdFv6FZqjLXmaOAzn2CHxEMn0wrMIhCaftS8wm
XMMI3tnqW7m61QNVf4rYodHDDtSt0JXmorcJjVDawfjNNd3ceWRayM0MfgubwG6RvQtOSSvt0rUz
1zGys8XmMtteL9ppxP7TIDG96dvsnqJ2YMDfnpBrM05Cbnd2YqxrEBeWaRlPy7TX1L0OzemjM2ON
nJAleFFMiD6NiZlmaPTNF7m3tkUhVgh9ydqGtwJOcHiVW8nfdxPMuUf1aSE0TAddioskxVKlRuCn
XjIc7TYPu5Hsdc/O1UXnlneWb8yxZq7BBAqlfTRq6wE6zUqmFoUj746OihPjZX00T33hv/SdxQUw
ea+OFZUbNhgN5FvvVWgorAMfvAVTcqqTsknY2yW2BfbbY5Ftc9pYLUVh0RYe+4eWgFQdoaTqDQ9B
6wTfpjG5NwIWZMVsX8lVa8DgTyZVOYAEOEsV5Xp+9/vXw/os6mNbgCAEHoAj2OMxf/m1p0cmUK1n
pd+t2drNNlDbva7PfqGtWycs3xQNGZ6pqsrBtJNm40YgLSjZWU0GogA0p0xuJVjUmD/iDshqlDIA
l1+QnyO9HKBzohjMH1HfyYVRFBQ2ZVbdpMYfMTdjgKxBfAqsYFxFQ6it6Lt0a18rm4Vsy3uNRSkn
69M+hJ3STAhXO9LqNhU68831Ik7rtMBRU7iohCkjQoXo1r63rHVKYFs7SxaCMQc0pMcESGHBulYy
v385/yIxQRqJXB8yInAJ9lmfT68ksWKw++R9OJ1ptMtKBN2+iXll29Z195gnv9E9tG6IYsXz2NoG
tQw8BIaYy4SG0D7IMPOpltnTEw3Dm94Yf1jIQMHwCxrIFhxm2llrN44Ivhl80e76wn7oR/YiiR01
j3YPJ48ZFkb2deL0wM7DdNXO7U8cESZlVMZs2Wu87hg41BclWridqYUWAB88CtSNYmur8O3AnxT6
LVj8LXisHv8FvNXfv1CQTv9yIdpsnFQaJhrqc018YnLalpYDrVPp0LQF8PNI4dem7VcfAMH6Cm6c
6Y2qk1gEo+mvWk/fIVTfgg5LyUqL4SmoXvggkrzeT/V8yYq0uYvcNoSTNCyNLMjeImGOG8t0gn1N
RHVeF+1doDUPTlyG32LYZ4uW8GM5zYg8oH7XUMOsye4zHHauBaNEtpGrFuGLreR3dVIX2AWc+k5P
XLENYtfEcTNppzLSkAQq011vkz6UloJ5xbyCmfGwbO1RvQfrVC/arDqYXTReTHKEVl3aQ8SdD/Uc
c4mB+4tnleM+rYsBMj5s3mxoDFK0iZTPjP7kToa2GMY+W1WK+96rFRbaviouVRHBDrO/X+/QIeP2
xOja+4riJmckBNc7EWSLJ4hIakbxCfivCtE8xpDVVChTfaY3H0M8ofMhtw5+rN7g/ymXzZgRONaE
nASuO1x6QPPeBFJAM5T6Xh7ilBdaVmW50zjHofVBV8hzE17qS9PExcpVgahEYByeBLMB7GXpwlNC
96RnOg4j9J83wiWTxnUszPisZvtruQsKJL6+hH6TLwgTtI9aSBgAoF4VeBD+hSY1yocSvM0OwmK5
KwIR77AQ6OjZ+3Ex6YpFhJrnI2llvU8Lj/Y3IXxzrDJaB6UnisAo8F79e4UnpnUZF5p+5m+1lkkL
kUlCadUU52Qb3XOvSTDfmLjLPBgpit9om6zH8spa84o2dCMq314InpBOEQuxfFiaxfffXzb258k1
9xcD8fo8iXFNrp1PM8OxHLF9dy73F7W981unbZCxZm8D4/SNHK0QA5WtCXfpFvKhdFgMBvizXHr/
2J7bx3rsaYrN84wJaepC81vlnFVEHBK6EM3JbC0ux2ZrWkV+4V5aLG13po6PGVnA85C6p91MDypg
NYMMUiBqNdJsaVXsRZsOgdoUTk9uDGGb5J70sa6o9O3CTrzFYBH1OzceEEwOOwWunsoTy9O7U/Ie
TY0+klhg1he3IAxv3t9jy7kprbG96Vy92qtV+uyFsXnuXeycnWo8MV2yYfFr4hgPingBHt1RTqGT
odVUkhJZoa2pJ7V4K5UOopMCVmzspkujG97f3NKMz1sL1zA0bR6Q6cIS8OI+jcf8zgAn21bmcor0
fBWA6dgNNk1+ssO2iZ57ly7vFl0Tlls05DUzTOAxkkDnmv3Ga9zmTtYaUdOp33BiwSub6yO1xKKi
oa08ealuotZMz0xbDmESEfeDqIa5IZJTJduEeg+fwW2OEMbFvhxIr/39yfeXvQJ/IK1ulxmMoCal
n/DrXiEuFYsGcK2yUS/KtSzvWZjVRa3uffz5t+zgsk2dGcVtbxWs5FH11Ecq6CrJfs17l3kcKYW4
uYuVkOmHGcjmFYmqyiL0u0M/NwcLi4SV2DCjjdsJmjMoQnaqYvevoaPuLGRS6yiNqy2yecZac1jN
NB+0gnmq37UdozeKAtA/1xnsNOD7zTTzQQ4Jco/5SNm5S0C//xlSNpqxH4msX/ros1YsSess6R+0
GD+ZpXbVHUD/D7XQL2KhnxUN9mcEuEv/0yUiiOwbFi9LzLuyn3ah+Bat1Bim7qP3HRQtPjRO08XI
dOBeHpSB0PiKbKWdfNhG9XTJ9Oce3t88JyfWOHwoerITDODPTHlgyM6MyloNzvKAVs+EgzSHpRsK
ONFBpfWfOu66xxJxuh4sjIfdNKHpY+J5d91GFR0xS3LC41hJCoGBNUSrG3dd62Z/Y8cB45fQaBh6
AXRI1LH6gpb8lIeA44gDPlfQUl60/EzYR/psT5d0JPinzea/T2UwNZW9easgvr7JZrjNkOOZ1G1A
gEoFuqslJuZSM4hd2FNV7OTcKLSUTcBc6jjC0ToCVBouVlvvtCbf//701vW/3Fw1REs6N1UViSEb
uPld++ldwcuYKU6eKas2Nt+l/sIWTbTCCZjhS1WtXa9ZysIe2+hCZXUrhzGjxn79o6nWZNlVNcG+
V+z4Lcc/BwoxZf82BQC6sDJuW5OLZk9TH6Vgw0qWTbZw3E3mlNYdd4jmnnI63F5Lb8Ngm+jO6iEj
Ca01lCJeX5pqhtuWLOrpTZaU4S5ECbSUQ0S7Cc0VaLjgSF/Pn00DNKRYnJpUYaabwe4fRTluODVg
HCkTk1PXXaqjewd/DDlxWlligfineHMK3Wa6XDKKm5c0CH3hCQoM928gLgpcCxi62r032efIYu3A
SPYeKP3DNBS45B3iWZe5VZEUgFTp2nqRo4OhLoulP/zhR4H7PA1Osbxu7BW/9+cruDqMvRUcFCXY
FDUmgLn5Q/pDtXJcv1gjg/loIBHpbe5k9VrMabAOjfdNbRX6zix0mHphdItLVmWNzC56GhsvVVKc
HRQZJt7D0N/LWf1IqsWNEU334RAO90YV7JwmCE7yUKb97qoBmJ9LPoUSKtkarmG5i6vszN3puy0s
dw0Oxjlj9VLtLfANbauaU7HFS6Se1Gz2xNsMKxC2r4XA8iJkY0UF0jxYpJaNICgpk9H9zIqRNlDs
VaalhyaeUNdgUwPh7vqEWffDZqygIJIlFNwqY0c0avgsR5plBfYf5g6VPdp9TN3ztEPajxNhrZAB
6PA4kE0wCdZZsFNrLTOgbbMMKVRH0hLzoQ9XfkTga+zZ37Wp/6b2OtVr1zLJAlNkqaN+IcfQ3pCX
XGzJJUa/EFv+Y9qjtmTxnTpUHoLG7jw2dMKjFyPTrhhvMemDqiJn3qZNinzils90LG7lGDurGJqE
Sn93vY76WWkc9UQQ9lGw9gbH2RgTGC077B36t8Z0uHaE5UnkExu4ZVuOeEkt++/sIMSGyFsM3w5j
esOP4i0G/zxBexMWRQuDxEaoo7CMUO+U5L1h2dkZ8OQgRhFWI3cgeN8YTcYOK6qTMB+xsmBVj9VL
V+DMlTxJY9SeW4gPZ91qDFwA2nOskQB5VaVlWpMt/4ywUU2h4foc879RIZuflw5Lo1Q3VGEzOcdg
89nGYepszitz8FZ2qmGWMvJ844z0aOWdRAGNen0oX1RHR59BQrK0G2HUdaCzlF894RQYtP0WgTav
Tr2gzgiPwRSHeGlT0Am1usCjWwADkGTAijjKSUkQ7s4PUeNRYjSlQoDItzJLyAryumWXO2uVBKov
gAluWJ8NQNZwSIaquRdd8tQVcXM0HGJrqpooMr1K1GzjjW62IPoWqlABNSQUAZ3iuWzyplb7O+/H
Z/eLi+2THcvsZ0C4r82C1J/v7RZxRDEjsGk5Va26cmY/hjxY//lIPjTpqmcEJqbexhvMC1yofisr
RIbQ0yJk1L9BBIUWRk0er3vanBRlnDvIUSIlucFpiLlZzW5rDVO47J9d5WHTKez15mOIFXiZet+l
SbI0CUxaf9RQulHsOnYnM4vI2VREtFhmSnKa5+CF0MynzJ/9hS+ysxckaICm0nnB5pyufr8Q/sW5
NUtzbYPqAnCUYVifN7KO25RWjG4Jn8ae2q07uNr3rMIXj1cbZ1up4hhislwjqqMZNKTmrL1Qdtfr
07SqldeF/sWwhx+y3O10qziYonbXhhppy9FrH1Ity46ESeW3TT9Cp+5BLqumtfUL+D1p3Nz2beLt
g1k8oWM0v84D+3YytlVb+Mfr6lKMxJXIif180Js5455QP9696I0BgjXr6PKjZpovHQYW4BNQNLtq
QMY3H+oqF5CHhu+IBat1QEql1pYNUooM16Tn9OaS28d0TqZhOoeGsbWBoRPbUd5XohHLq9GbOrE9
Sd4odAJvY88irt+/F85fzluTi53WKSJbR9gUWr+et35eC7ebCF5LE3RFXK2E2E3dk6b4yr1FEhzj
r3hl6EO4lYrKqJrgMjtoZBhvGa6aPlIPe3eKDfd5gtSgaOhJG809eeRhd7MlFzhHc5AfyYNJhvK2
a6N0SZ4W4VT/yXcubPcj6Tm0KW/UeCJJMtpGSbCPEqc4Wk1u7v3ODYrFkJYXLW3bve0E5g71NMN4
NxS7sRTqsqZ0uirlGjU4KeDJUbxV8abR51xhM3iWkk3ZflZi+BvTvd8xHaEYoKYj0fuQ1izMzgRF
1g2/xkQS51tRVeX2evp1g6YvwLtEa8sPB2zYvbpRrbZdJjVJvKOeK0u4UrRjxajc5u14x2zZPYRe
/HexM9Lf+HOn2TUQgyNY4EaPbxpBza/v3OTq3VSTv7BMUbof5BD5T4OZCJg2Q1ywcHyj8wWBibzT
vRDZjEBwCKpVpeverFCA7xgUzQJSo0fGI6BmQhfxEmu5S5QTOeeTiYJPPnQresllUSrVekSEyt6C
ITnMUo2+jv5H2Jb1jZLQ0nHQV5LBQSeGstm9MtP1qUCEayAxuI5P8q1UFPWKcVMNFXjc0n6y6CEu
+qh37gKF6tv0A+QE811AHmL/6/WqdLlD4dmiXQDQ2pFVXl+GL5o2lLhbv2mTGqtbuW4o+XsQT+q2
spRyI9fLDKFJuRBQF5daTKupnhecdj5IlJZ8KD8a68vvrzPzs4jLtXiXHPyLQM6wBXy+zoLGG+kG
hs2Su0dGcA13nmyyEzRt8yjbVWpryzD8HZYuqcCTWR4aoVh7oSfZNuuCdVTleLkBVEEJMduDD8nT
AbhsOM4TevKSEYmLASjplacBJfFNHAvnrWFJzSM9PIW0g6kyzE3v5+MXJ+gaaCWRsa8byLJNGvgn
pQBEacW2s48L7rb5iKnyKlgHibvUNWHt8Ooklzapvg+GyXy0RwhVeo9qSIdIHxVm2fNDugb632xI
rL+4KdiRzPZetAWc5LYpe1Y/lU2CGW1GJelg84SHZ8ySBzwU6pqgr2AZ2FZJVvmmFZw6C874NzuL
rZ1MWLYrsarDEKHLfHZ3ok3YCxN9VVaCLZuXN/air3uG6+Qd75n6ra7Dft31flzb65GSqVTC2M0c
shQe/ByVZwGpZDepOTbg3L2kZnpEGqLTvhxo+wV4FCrnC8gsAlHCprgdA7+kP1DXq86L6SoObX1r
No518I2C6Np5U66R4Ksqk3eRW6r5EV4R9wKafgjA+VtKUUNXtu+jOfBBHrTC+R5lgOFQmCBE0kb1
Te5ajYBS2BXiNOTIGWVffqD6WMk/X74i8hDg20rBp6xFW4ZLMIDTl9Z+zayOMHi7pH8yv8KYrJyT
QgTkoa8Eg4LytUS5f4exEi5hmlgA3+vmYYoJNQ0u5IOq9/KQWrCPPZbDLeYrijcqLLWtwluiDu+E
6+o3g2ipccca4CullwWOjMZVnZnfWgB0mw5+xpxJOaf1qYRoZRaqYCt/cEVSPBhmlzHLSPwb+Tmt
TkIYDpgp5FdbNLWLEJfmUsmj56wtyRXA52sf1AJqRSvjVcJSc1F9KW++jzPmT5HdVSGIQKTdtClA
uYZgUx2HIX7yWU47FQdOrrPcp3Ul4UdG7p5VF0elk9Wr2CWMuW89Y+lDNLrIoeK1YMehPt0SKsWo
D8LnpYXWsXOn/LYv9AqMwHSHD6e+hTTX3coWeAj9al2MebMWDvD9IDCCixsGH4cYM0NZTuHRGmGo
wHoZ5uCH+g6aebqgs7aQ508A7m5lWSLfyZNrEsHXSlFOPdEu96zgEZDB/FgRYvZUE8C18V0G2QWM
qhuFec8skAPznVMSK9qzXPAbtNHLWVC55sZl39i89DeMiz8+kp8jIowWSqi9XL9Yw1oByLRSCV9e
+HPTcIwalAcjGQXhpJn3ifUuR5+qVyUH0m5BDrnkPbkR/h784oX9TXjAojpMcreBPYs1+zrqADRV
6WaqwcJbLrZfZOYN72XbbZpUy2nyhYSkeXE+I1b/L2HntRw3smXRL0IEfAKvhfKOLBpR0guClER4
IOHN188CSnd6rnqi+6WaLKppqoDMPOfsvXb4PBpvEmBuX34ppk5c7kMYJ3iOY3CjSx2qemo604Z8
66eQzczNBRU+r8XUCc7W6rL2SHu05XtWDNrcNHyXMiAieR7vMWkJ6JD3v9qJzAQdV0aLF/ulJsmB
jde4RWnxGLfR+FX4ZbfNHEG0R9t112rOp4SjdnRt5jIccXlqft40U4vA3CY+zSlM+2bKtTXxUKve
qvXHZhjQ0wZKtZZWXaMQo+fdl3KkWW3FXqH0+eF+wK9lOFLU19Vt7NoAUnM2bNLasl6kSzqBT3em
bSp3vYy/Qxi0ayG62z0aT3TQUXw3Ir9ZjYH2gbFV5zHM8lHuhCRF59zKdRnSssFi2nmqE6PCnSZF
31UVxpJJnYYNK6IYvYoUwFcnUG6S1LDZk7Gw05cHHSD2sSXtaZGJL78rjgxNH/t5DahufoirVxX1
NsFeTRc4+zl/UOBa2WO7RlgW4/RjsOu3m6EgL2Ro2gbMZXHDD+HfcpNjqpb3htcXjn+DZKvcGsKX
cHOsq0jV4aL308lJCWwPFKjH3ELSG2cTVutW+hmh1SGeBDAWpeZStbFwObH1tJxzppnHljh1uTLV
bDr2bm8f5l/NBzzhLZCOvx5CCyODrchquzzXEcAG0vVsDEa9J9ls2ODCGL+mAVEvKBHih0or7WfS
uw5dKeR1tEmER/jE+eBbb1BQdmlE+G1glUeSSrWdnmj+o+V8xLOEh2zGopzaL/ePoN9GY5K9mOQ5
bMYyZppeNfUBxOo0A5MhVc0PrZh2Ui+gldT5vRFLkVZ7917UMkcXMyfbmlKDhqRhP1oWr9I8l3FD
4NBoTEmD6nJGaZODndHlXUltkTwKGz4J8FrzahbpkSDyYNvrqf6QsOBiiInDlWrLW9x35hPOfnXU
MNjpCq3ECvLmrJIlGc0/LR8Vo8/Aegmt7vueXVsogF0jXCSsTwjO8mhVCwtPeBtO65LYM1F0yXMR
K2IrLIHeJkJiiTGeubUjZnytRCFjja54LY02OCMtRDbd28ts2N0W0MUP8LMComtn0OsANmm5+olp
eW6o1JKLqgTGscm1HZwv8zYYfDv81dEhiqvuaBb9y9JKJtsGudLi63Fbpd3EZFHvctmZm6x1tEep
FekOdW64Jx/qtjD3rNK6AFZ8MefLd3nIuGbHoO7O+vxUB+DT042g21bM5MK475/uA0yrHfg2/ysB
7UsEE2CBW08gaBOliZnTbThhZOTG5m3xgQUDpaGtSobgiyQpSZGI3w1BlZjRdIvAKoPYfWxmY54W
QK9NJQwreW8TBtZZUYK5WeGclsmZbMvP8J12l/Jbid2SXsbmazbQJzWGeGZxXIraZcphBCXxFFG+
hCxcirGyvCJxq73Iw269gOjrDLIFINCVG0Ca7voPZTI4mc4PQjVe7j6RMKaRPUuHTA1TKG4g69wm
3yPQRt+iphdsixnNOPrw+9hN8psRVV8VrWmeoNbap2wKGDP2kfovDQ1N/ZtzDbS7K2D+0TAjA/RP
sUEzFmWK5ISWIEbKUzH7V5YeZAKj86LW0bShs69yn4wcPF3DL9e4KnLvXo8sTb0gY+uKGCmfbR+V
XWjXebKtIk5ISWQKOKC0lMMp2FXEpqMGyr15FIhp2HxJM+IRFhOmQmz6jiuSo3xFBALxirC0hY+Z
KwqZp822YKeYnBNBT5KdvH5LnOKISwtMI/6xdGyegZ9fkW4a0AAZWIVlaz4u+rq2d1uYR4BAiFJc
Dpa1hp+hLdlnzLkrazDh2gXJQCB8ODfrkTFztEOTQze/Y97BveuD1gP2VjL9oQrzlnexpvxeDH2q
OPNE/CA1J0XlUN7+qvyqAQ9R6r+VtpHslr5LZYbFUanPToa1s51C+xXNRn+qhY6FM8gixvO0xIXr
/8ZekiKpMMZW3bVm07zbCF+Xu9YunxQfaWHbpMkLwRE44+i9vtsQ8jO1OUKk3atiMl+o1Uqqm3h4
6pGorpePCFfc/nOB6PzZiMGBhqLHnrkxWHbR9/x3OS+Y6FeZgoPjLrSto9JH3Y/x0dducjTjL1Fi
QM6edJhbYGdv1Ieco10sEqYT9rvBqLT7OGgCvslvCXpjeQ7yUQVGj9feShEUUCx2ngYIkZ439j9Z
lcmpiA33Q1crhxar1m3R6ikEUmct7NGYpb/PyCZJYI5YtcawjwRFivv6wR7UXc4iekaHi8gD/lDv
JP/3QZmwiTetFAcFZdaB0/BIVE74lVMVF8xdbR+ZP+ws+1UxZXho5geFmg1XQfIAT2ijzvVRDJb0
PsJxdBp0WdL2z/hWV0HVwER1o5OGLWcHOmnjRJFyi1vdv4mRAgzfG5RAUbcXRjun5ShPT1pyxWTa
vqqaA4m92QPq7OqxnsbtlGjRujMJZ6oKgTM+nZqbmufOrmnq5F9G3X8fBYK544qDRGAZCOP+bBe7
AWjQxrTZn+bcoTRaJaa02g2tk+duTEnGTP3kcvfgaa37wJjwM1N84xxXVveS0/pZ+zLsCG6nE8BO
f82h8KNVbyOxqnUYoJAE11xS9kZEWHsN+Z5pofI11MaLphMMvwwYRss1N0Wrf//nK1n/071PF9wE
zgDW1EXlqf+ZhizYhsOkFNbd5dmLCZ3CfLAesfLioeZM/GuKnmhTmJ80oL8QN3MLY7mzakl9CUPq
bDkDUPyDhkicaBUDrXlt7O0y6R9iWwzHxp4+xtRRz3Ogz4bWHM7TALrnP/8Zzp+DEEp6l3sSvxPp
zrTJ/5BbQNHKK03q4VY322JXu2rhe6w8NqsecXUAdEn3IP2KpDe6OAK244XXvuzCnStJOHPB+h0X
Z5zeouxXEWq/uAbpFWUin+hVuS+xL77aUvWBW/G1PByvfjLuUlU7uNHUfK/RiYJBLbLTINpkJRs9
8ZaaohXKngTvCbheNecf4njphyj1/tJ7xEpdM+4H5XK3bIJBsZ9bPTs7YxeCME/a33240PbDawIg
HHtUq+yWI/ioMkZIgvjm5Gp7ut94d72w2XXM+ia8f2YY6xchEvPgakrmWdI6+VrUHfI47ne9r3IC
tY/9JH9qvemeDKeAgRoir4+uhv9I0yna64V64piqguw342941q3ZIoMT7TV7Xo4QzGe7x9HCARcj
J14mkZoW5jtpFpTcavD5z++2+FOnyn4iVNqoMCaxWJp/Lr+JNcim6JV4ex8/ijRRH9Du56t4QPpU
d0GBBfE/D36jrxHcvEut98/gN8WLhgmETC2dXHUtFl9NDl9Ap4mMZOozylWuvg4dsamqgl20N+lv
LG9PF2NmUMARwZkDcglbLabPBv3SnsGXPa/pcawqTsahe6EfPuwnR7ku98my35egwulQaQc9NEvH
kzrIcx/WJ7iDRBx06YCJSvamGhQPBMURCSdrMpDzFEulXk1bZbDpPEWtfqzIw50/iVvH9RDCkRCR
VZcgTdzzchDufSh4vp/aawFunchPcb53w6Ezm1tV1Sq2c/2HTl+YutyJvEon9XVl1Fly/ef3Sft/
bkuOWuyRrJ60U1HD/vc+6RC0jv/Jltv7RRnTvd2G6g9DqsXOLdECaK19gwJG7OpcUQYDJhOhcQjh
QFuzk0qHBOsKkKg0NAyg9MHvSiOnhC6RTCX6dkYesIA4BJcO8Vn3n1MqPYZ00TpcthX0VIUYrSJ2
b3jv2MzmhxHfaKHmNHhdeVVrfbzIRtkz31gh8FypEddSOZAuupjt/9JDLh9Jv97XQrg8UKumE6JG
XCYD2/PcqZRp2tMZD+27nEt1CEfI9Xdn9LOt0sthM4q6e0la8vk67G50TtxpyzxHX9+bpYgnL8U0
k7hlhEDx6d6dChS2mNwR7SNiIgJyLYQmbjaRTzxPVcHl5ls1BXrRDvNBwy4go2D7LvbLMFsvwRcG
yWVh0LdTRWwuio4CG+jjvWFiTYgol3oTQU9lwlRCkzZg81Od3117JJqc3no1WtkFdu6l6lhejMjK
LhrlbUba+81XuOJR5L2VWraztcS/oIz0zXjG0MiNWWBa9/ta2Q35iHy171lGZK39uh8v7G8hlpGL
08NlDntT/21wqGIEXndrQ1NF3tL1qWZT7Kj49z+P3vdwwGT4mY5VCcDjE511SeaCru6T2SKPr9W4
i7yIcao56U7a3vLj0Qty434KUxRJuJ1mkfhNup0XulxY6I+4qJaHRbiznM96IbvNfdwn6JBC2g12
qhNtm9ZKzkoNkJPW5+JO0tyiAMDt4irJ4vUQxOK6dFCkBpUU65yzJb1oT8HMazBZNHPocbwzA2+8
Ht0TKcR9drj340rlPSwHumkupmPK9mGNgnN+9wtlM1DveQFD5Q2hfLsAfMoZhbW+06YawPL4L6XT
ctD5v1MsIXSNjBWYTQaiRubCf9zOWYXEhbbsppNMivcl+QpZOYTPnfkKYwTdVpnbxxrJOyiQVr72
aRF6VMbiLWcI7o6Il2WpneL5oY0bwGjYI/VJ2ZVRbLwyD7a9mFSwWeAcJ6M4cYSFPiBsotOC80AD
8KQ6He3ULsRWQQFq7NrZNQL2iVW0EtHvjbIN9Bon/Exkk4geVmmApnlQtZQuoEvfMR31/XKmqgf7
wchxxUjJuHFBdo7RNDjr2C+3BTnuJ3yh3GjLV/wMj1Pgcq4wo+lL09EecHLmI/tqMrBuK/WvTJjB
ZZHXLB8ZRUOLJRU2LrX2419W1kXb++dbYTCzdeaZoqmpf4oG0SEWKokom6R3iJ4lQ/3qd1Z4deYH
YQQPeW7rh+X50IijK7G3dF4COrAU8gku47Q4jAQ7naB3E2Q7QjDHX/8ZIk7fB8HQr0MVrt1yFKxG
ly3DTtjd8zQhO3kK1A1IyJs/APC3s9H5vlSPtfn97lqimUvLL9NQmBT4khClW1s16z+7Rs1ODiv5
1Qhwsrjg7tUEnk3YVc4XPfTqWS7YaqTxBlZPxlyinJZe8ESX37FGcbXDOfUk69eJYqBqnUZldxen
sS0zxP3aVW0A7MT3aQ7JgpQKhe+d7t2m7bR9btvryXA8tfvZWf14dp38arRpd132kXunJmu+5ZN0
19lS+0vL/rV8EWklWUZz22t5iIkXOSwVepuNybmzVBjldjPL0snqoP8ZPudJhjRSGWh96PQyQnzH
dyGZndlbJ/KLDcF0qpebGhBDeIDrmvIGRNMsTRc93QXKGHejNX59DDSirsM6K2mG6uwqBmmci0V7
yjBJ1dJuYbdTdmSUxpe6GzdwctyHcCTerYTNsC/iot9oRb+ta7X3lm6QFvvV9r7quk63d6UWkx0w
+s95R8umboddVzFARIIQHFl1AJSxOp0XHajikn2U9+hRFnciygPt6/14UU86lsJhnHNBg/JhFKI/
xmWtrxYpkD5g817YDoTdPCkaBEJTGUxYaYm2MqJa+ZEWg1dVjJUpsgiOnFMMwoQMKRxZP+8TIZUx
zr9IgeDMs2b9143k2I4pWNB01REsX3+saW2Xkr1ckCpI/ut6Mctmc4i0X0zhIQ+Nr7i2bWI1JmA8
KbwQJSJPSiq/B4A+pahmOdnBmvlrGAOHS2dwo2H1sd/1T9IQ14DMzM+p0C4VIPfvE5foihjVk1W4
8QHlH8IUje5j2AkTl2BGVnRmEMyG1Xi3fKqgkFwVNsIFZ9bymU3QH+/XKsqAYT8uJkBZWFz3leVi
cMli+D9pul6awC0RBDMDlbZvHToDoWrjtCVCT19lNewNPwi0J0s2LZtfTjymIcyTEcabpmzCUxcM
TDWcxGZ6ZqznuTPTlENbR/WjZtRczmq3s2s8b3LukJt9/6GlSfOoujO8cWLeOQ9f1MHClGGpL/aM
ISXRJPY0zCvYoOz2pWzhdMRq3l7DImIqkTATZkZHH6PdLZQkpUP9l5QcW5e7rUsYRP519FBzILEM
bx+VxGaVmRsSCCuCozk/JyukWxnz8X02z930aXQeBbedzMyCYzsrNR2E8LJ8hH5NbptQjGxEyLvv
N0aDTGTRYVZpVa+QkTLXGeitCC15ZpQHB3gyP11saaBooJnTXSs2E1sdJ3kFNEulP2LY3cQ6lLXQ
ze2LH73XqDdeckr8Vgw9VxOQxLQbv/sybryR8PDVUoJ2AXVUWxUuty/hMvE8lFucAZFkiHZ/7+2O
bgkUT2fbDa5YLV9WXTg599/dskHbtX5LtAWliTkrf8w4f2QAeo4jLcN8JIvfZ486MRy01TkvXR1y
7GiMczvFGF4MBHjLq6P1sbkGMVci7Tfp1wLvfr2rO8y4wGTnN/mhn+z+5hiESWLijX/GnIOpKjdp
260YY/nJhk0iJr82MPdxN4rj/VCbDplzpjUR/wpM+aFLSTT0JchcslizQOrnpYs8YEb1Z+HKomXV
NcDQXUme2vIpzpTukPbRgYiDXRS0l6UJxZauXNoKo1dtnRbISAoE9CxlcombDlP0rI+1oupgNerO
HEPu2tjoHnGhNzvS2AscA+nvB9praJgmJ5h9eZiauYprr51lyGWNDD0G0eAvIt7aCG8qvf+TGKMD
AfHxyQp7ZV3aw9N92TMH/WEicfW4SMSysDDP/3wm+Jv0Amgg2g6EFxRbtjD+bFNpVHvAuWOKJasX
BIcy/L1rJIaJrMdaVtrmPvSNR2tNii3AtmVZG5Wzq43lCUOmf9KhOZ44Y6kZ8//lmbqY1FOQHFTO
g88q+ehrvN/b1nR5SbBDLxi8RGn5N6ivYlYXhvlhM46r+2HNUcv4QIdvXw9OD7ij75NrIdV8BdVF
7tQ2tjYu4WarHg3+W18ZUHxtq73cBREA07VMCxh3mu2HD68oJ+Hu+2BMnAPysv8X9Yr2p+YfoK0G
f5EVGTcwvqo/bIhuFmOzjgCmLWdtS/Q95aBaXFH9Rqsxzf0vTW+lTDJE9jCBwt2QJkpS1lCP5ypT
BfKcCEt14xgeyMxyT2YzTeC61C6am5Nwauz/+R3X/2xDz7+vIyDwMenB7Pnn71vFoMemgZohy7ld
InLqH1Dz9YOuXJdPhj6zH6qxYWKWw7lsynGj1g79nyhBA+QW8CsyY1e4foIOPvSPy4OjGukxBDGx
rH5WRJK33432Rolye5uOUXzCxqP9W4/1z5bO/Ke4bMF4iei1mn9KrlzfkAKsE0EViXETYeuTncq2
YnT6u5UED04kj74/IwekL4k6VvvXQONWjJGq/8DhBEEs+5gA3qzbljNunLjaIW7+g99XbA0Vkv9v
jeHZ5/Q3nxd3m01NZOEgEX93rurZaPcJqjTv3orq6DKeUWeMJ9KzSHdvSRvVp+gttON9BkjzqpMQ
7jXBwEWVuq+x4TlWE6FyLTkiOxG+6hJHfNjbpMLPtSuZdoN3RxkCKPymOcGefbkgONP9kFYe30wT
zWQ91fJlaFnb/CJJDrUV/1IHv9kn2Nu3fVv8yDFwPfh58sMoMKfCO+TaDOObVXXXKVLDD6DVBBC2
yRGgy4tAyAtiE0tRs67piG+R+Ic3vWhJGw91+UbvPWA6xrJvVTN9EchWs+qVLPQyMkBPhZWeajtz
H80ScSK+ZKri7j0RqvWKfqh/7IT60orgpnWFfJVmqa/iMG+OqS8oZsik66PMugNPLYc1qnezfGPo
3esy9wKulnhOhf0G1NFC/2MObz5gPsDDghTXLhJ57sfGeTLT4C0ZM/kMQ/AxKFuc4VHBTGuenhU9
vmI4vF6KwHVTGU3+klmaciolZG4f3Y7XFj6B7LMCTzEZzriCi8r2q3qrlaFzzHWdQ7DbOqtxhMK7
bhFgqgP8F2j82Cya1HoehBIyEkFGlnfMiQJeuEemRtpGKmG5cxLk3kYn9HXrBtYL/kNrFUVu8d23
nedJt+tPo3gAvaWNlfggD6/xUmzQs5S63DPOqiEAo4d1F1bRqDuPbJn0vtL8cSEX5CaWbw5AMHjI
dFsVMpRQUhBw7csE3zSV96ZUMgPCq1AfBipMeBLhqpzdEjLKhrM1secO5o9y4sJfhSaD45kVp/Iu
nAtmh/upaSGU1FAuesQTUlwJ28G6aaj1cREyLZ/yIp9SJUXGP7/ky1N9469Fo0RHV5Tlcw4AfhG0
CRz+a1nnGHdqUXqxJsaVOYzaXtMF68Dc4apipyeMzfm1hHcv+9LygF73HYXLqde7GkOgCvUi5QYq
BOypXEsuImr4q8XcBITWfVdd2dLUNjnnPeatHLj/ekiU8IUtrF77Diqtu08Y34xzdlVqqbsOscIQ
dz9A5LEDctDsx42Z1jabGOqWnEP4RjZ9/CRGgkWTXr5Fiq1vegXPfjjhdgvhwMSzKohcwtXodz3p
pHVkrXW7NN8UaXhRLowHs8AAi/oguFhNRcaSKWOocZbyQbcVgMYCP4j16stED/i2dPNcZ0Bm6+f+
OUnJseMeQoxY2A+Lj2vIjEe3IbDBIa/bLN3wOVTwhhttQVB4Ej37DXuvNvSIA2xKSBP0n61WwcPi
eGdwAaZXFONeK2MFY3dYbiPNyh7NnGQlNgXM5T1gyXqskwcsDyiPJvNZAWj2BYHiw4LpLTODBuM4
GRwfm+ERBIZ9tQSgarDwDP7joFv5rSy+ZKokITUpv8VlG66LUqmR6CGcCqnnfzvg0mQMd8Bc4nM8
TIANmJiD1f6pJLHx7INW5AwWwtwYD5NjtT8sQ/kJSUV8xa0VeJI95gTALDvH6E926cBYH9Zy8pTI
MjiNbvNSzvaxvw5CKdhtJI4tiM2uTW7aNzxA1W+HH8JnjkCw0RbBdTPh4ls+SihvLJEbqy6qxq3Q
uSyyLh4ISktKhqBB3xEWZIUom0HPQpP7XhmxtjFMesFtUNKpbHrli88X+1q4x5z0pFWqlRqnYUM9
l375fIckxWjnDzjjT+OcQj6mDH/JJm4oyZTo1DjZtyJO2mPZJsaqN5r2FcPJD6NywVdHPrk1c8Nn
RI6KwOqCRKM/j067cgG/0jSjHAlkvc2DvH9RTK5J7HjKykBDtzYJT/4J9qPcEyswQc0g+mhKkeW2
caB5tWkhJZzqcLtw0LkE2k2iQkpbzLwJt47Za3JjVNn33lR8T6VYuFR20z4MzeivpMiOYqrFiyqj
z2F0II8ORKouqpLcjvttZwfow/zSeMOLQ/Qeavsz+W0gDK3ZFhNvm0B51doFbIOE40cHzeSU5CWL
q7RAaw+6w0g6uMa1FuyVHssUk89qE1Xgc53Y+GUmCbqbnIUrKFQYjTO9EJ56QCI6tSyuZMnWrbza
joODoszw0RkpMe2YHnXDisnMiTxJe/90p15iz/9BJ41O+/x9et6iE3wnJgxuE1zVYIrWru8c7Fq3
fzpD9zbEOndOETxOdGFuEcMLlgSkQS0n8qOS9sEx6LO3O7EEERTHayrUpXGX0upCeKObAdVxkv2Y
5iw932WebrrPd7OaUpwzsGN5PfUXHCTNtdLdp85Iz8uPjygQlVKnEdPMQDiop9dl8UmMMYA/ZHrL
EtOH2mdOs4qRIsf2lTq/7TRTNQ/M4heSOMyX2P20lAlg7QxTVyI6rg00dc+BGHvGgFEk2wyE07y0
5qjkffOh71H34UXclohkiIdMvLR4ye3GOZGI5GWTPKuFPmwZmf7IYgm/XZ+uGizCvQ8yRjBUP2h6
uNLiSmxMWrJr6cxNWSIhAnPwKHuh/tWfbUIHflKqb6QmrxI3NumnqEwznGZERj/9mlR+44lcYQRl
K6VRdTpQCSTemraMir01TUJ41UN+Lt0UbJMmtA1RVZxC+yrajgZgRx3fFaMDLUHDqoXrAVTcOugK
aMooPiLrgl5tJ0l/3IO1X2E+DAFY9kGwKzW7B2tanGJGB01E19UyyXC1hWeY/pepK/sVWjkiXH9W
Ce2BBEPNdojmXk7yTor4Q95nv5QW5lL1HtjBY04EKGHAe9LYj4qElzIR6VG+25lyUWX/SwpCiYLk
USMm1SWzqMoOLYB51+9PrR2+kLVqbfqp+ZgSnAbZxEFLb9KXLJ88nzQRpCWyW+XlDPDL1lkNgIT1
7Zi6fKV8siF2ufYOMelZCcKP3GeOqlqAaRj55C2+0WIQbAf9ddDww4oKoX2VmqvB/uljsvca14fO
NaszHcLqhV6kzEPg56rpuB0FRVUOnsmsrWPmV8GaqF3iD0wjWnUmCJAM3X+YeVlrBhsdeNcOqt/P
odYP4FhRXUxW95Sm002bGA7Z4Tkaxm9KXqK0DHYxFnZ0/h2AhgocczOx+raE0LY7ZVC/DF3xMCAG
RSB9cDuX2GBJGViUgEfbc5SML0aTHAJVO9qJ+DYaJagC/n6f+O9qnEtHDm5Ylt1f2F091iq8TS17
U2yAG69yvlWTfjdVZX43FbrGdQJAl1fMn3TIbF4VUi2Xpbnv+vxt4M8kgP0s1PLnhDjcReyzgs2n
bmQXfim1otyaZrKfILd5BAUGtJMEbwvCbDVte68REnvAeMPw/hYbzbWMA+fFCrP3iob+emxA5LnM
RlZ0mZk1dTcDXhvBFl6c6vsab71a5GtCQkmlRK5WGVOAxYJawkkrxp2MTzIzOctHw5TPwkfu2bKd
TKH7YhZdtToMFgpBx7zG+OUuWUPlaaRpBVALrTEA2l2jmyERFnIeLGjvDlzzxuxLErL9doXCLPDI
TWC57d3PrrURSrZcfb1263L9J/D8t7Q9utaTjpoIoQzHaIlA3Es6JhM0bleQUhl7QFyrZzcKCXBd
pq86oxrAgOKe0FWZbLQIvEAdNOdQUcZdoajfu2XK7yJaBKbHagYLVl5LI+FWkl/IZriRxvND1yzd
67RaruLxlCgYJVgUQq8Ii2FVcmYZ2u5V1kHqWbr9Eccq4nT1RAenXMW2cQTy1GcgRCeMXXHLC5rJ
DEW/fBBmy/s/YrhERfIIBvopcPVvANmT1RRbF18LfC4F0hBqdC1+e61TJMhouaKtmggvtxke9v5w
8oUOYMgd1K0bRuNG6ycFdmn/iqObVMQm+hWFCk1We6VJ/8DA59BgBQNQljRMdOQXOx6R7Vp4OILE
ZqitIU6CxCXHcz+o4aqySp1WQnwO4WvM10KFRVCEpI9ucoR/soKXqZfJhyjjt05mWw0ktqeBg9mk
RfyYpGO4b235YiQRktXhWePP3YztTNyLFHTQmNMV1eAPDkmUsJR9VcafVuh+BYyJS7ZCxJ9Uaxfx
xjolASuzYRoXaIpAJX42zLK9AKIjc6DS3ZF2+Mx/p10yFeHccn2ZsDykFg5JWpbeFIIRhmd2JtOs
9LpxWzoEjKWcWDhFMO/ys+kwkfDqA2MjT6A4OoUGNMvw6ZE77rAN0me1Z1ihV+Gx4d+qVjqyoAuH
QeZ47kI+GGNYDMZYXi3L2UijQ7hskF5ShvK1mIpNkeU9g2jAcq71QzcTfWNFpBcwNFaO2o+yAjnb
WCI++JolvJYyfkV47OiZJe0mo7JeFNXlOE4BtS/8dJ0rR5WcBZKWZlIT4sHC70k8yiPjMhnRm00c
2Y4TaL4n1LfdtaU2rDEvh8fqJbHSF+Dq+autjC9xyMoCdT4ipJMf2Fjdjo3/YGnJj9rtx0s69r9w
RZTrBhuEF2n8wy6z5ngyFgQttze9Za9HxoZHrAO0jJtu8pDYtQCiIDFRqnhxjBrUCSkWhM3YiFe9
WDl6hNSGRHE0HT57jlF6JIaP/HzJBJ0/JiM0cI08lDaxi2IEevZGicMH0yw/NT/KcAekOHtbtF68
VZ6jNoJk6848jrwrKzUu9kNEiHnXa56LQnSu2sHBqA2j3y4lsKeVwpt8wjM10iRQXxTkQag7BlQp
ebEc1rSk3mc2BHMfRKBTJ/JCCxPNs/oRqvjc04IcPFv9tKzgB4lm3mi2WD/Us6VkACmIvWjC1zEV
WGmHp6zWX8wUAmZjhjv4oIAs9ewJ3XBK3xbFQm8aB6qz0Yv7VH/Xack6eqy89jaLMFT4o+74+bHW
cRTYdgf3Pre+k0WebcIQUZSeBLd6MIM3tH30QmTNzkxH3y7K7xm/zNa3jA/U8puKX5+BnSnJmvCv
tj7STgvP2A8/wgYMQjI8tz5G5k4Ocp2PHTfc8JWysTiXecgrj0SOYfeVU4VYjxn+B6lBJDc1xWOU
0a6NRFIJ51/7KXeeuq6Lj5VmxrREwsEz+Wuu+vyQAIheTyp3Bauje3GlEx67MmTWyGcTXccujvpD
G8Zir3LZBpTfIGc5jdi5pu/9voPJyWvqChYg6p0N47H8oERReoJvMGbAkx1RX3LfBovBUo/bUF0j
wgFzILWPLiKIpIXvoPXQIpoWPFMb2t8bK/1o3P7kqhI1Qii2KPX1svgxxUkAK7NPVqY7e/GUGVbJ
4HlI1P0Y9Ps+y6P1YLZ7083xjVjUQlpmEZ6t1vWlCusXS8JWRzAa7fJc0bfG/Ok0yQ2eNC/0pfVK
6addzCakLjNi+7VtxvJSOcyalq9WVk0/IECfZNu69ZoQ8EK1ZxjHwLEHYICV9W7rZJD7XflFwce+
Z94S7QICQr5WleLRHbbeaQazrJErcHYnNbwNnHtW1fyF3Ao+8zQbn8wERFxk5slmeX5qH+kHDigc
ESXbeD7pyw6/HGT6p95XGnpktulZKcCl1MY2b5Djwobou8M6tgsHcj+HvMqWr5CQ60e7rL8Awu3e
mkjmh8Rlkh9OsnsznYpcDHaXQzF/NavL56pXxCNzSPOlromRmp+eMK2cdcGetfxPWExajOKc7UeG
NPiW+vDWTVl1jVVljS43vIFeDG/L81P8rugTLdD/fQbu6YPTtMnZ1f2EzoCjsQzIDJdaqGmr0Aim
2/JgN+kns7DhyGTy91O6Xj6IKZzO938wPx8BtnKmVFz/ekoh2ytqipOCy4BTcPs/bJ3ZcqPKtkW/
iAj65lVCfWPJvf1C2K4q+jZpEr7+Dtj7Rp174r5QAmFVlQVJ5lpzjvmB98dYk2lT7vUpaw82dAv+
+SMEnjHKWd1raJTU4lvH/eDDqY4vvesW2PHm7AcGr+/CCc+ZmXevagtWPutbokuHYHrVFGLS5xMU
2ZFan1cb3UiVS16r6j7Q0fL3vSpuUa9Ma0UPnc/Ss3YAVbrdWOYqqwCcYd0wWZcJ5NRbSxmPWSAC
LoEwQpg0O7xMfXOE7HYUeTzIyKqEE63Fe+K38D5ObbVlFdOyfswKIrZzl0yJtH32hG3cQjXbdYEK
r7AQ0JCM8RR5nvrJaGhQ72vsI5E92rPu6ZfluF5SYZgSmZ2KQcufvVZ54KMFi/QUY14g8rWs4umD
xOpnQaAqRWhvm0SGF2JVHLnJw/QrHHuTOHK3xexcphukk2CX3aHHY9yjZWCWP8yWB0OhbpMwRlLG
yFsi13NlC+3Ju7pWFm6TLhno3tKShtzaHFIKrmezAIGS5FP9SxA3POmG8kdvnWut6uO5VUk6C8in
Z0YfNNRuIG9mWus9WY3d+VqNtKUizGbneNBm4kahLKl21aGmIXYYSss5Z5GU21Jz47ulSFKq7UZ/
kJHXXUOjq1dAK4t3mTnupuxHa1e2VfneafWTpYvPpuv2ldNpz5MKISyrx/Roivl32hZ4rhsn3y7v
xgQmmiAtKE+g24m8vvPdPvKeeMTLdUhz5dVSad5O+OD2YgQ3FKC03tkdVfOurgi6LYM3Vne10343
onbmIdQ4xcwlb6hREBPMb0B6Ju9Is15Yr1k+Yac33SPzptd696VPmxvva9+pMvQrpY6be0OR+khB
R26Kxmo/C40AivkMimHOOsWgfxlgfmKjmqZt+hqEbX4fR1vgEqKFalLoIkeBpR9BNakehvcSl/lN
gTR3ySeE2UJTbiJtAwhd5aspbeOh3Y5J3kSsKZNqP5nNsz7k3njtrDDbVqDqafK6yi63GKpmGA7Q
aIWpgqvxP2E3UCNMisPMxlFoge2KdHpf3ijweYyjgcUakNRZmTdmaymnZdNy0YlV4brz3DLvfWVs
oz2Yu5cBJcS5cIp/N8rseUFZMhPYtDQ9GojLllPG/3vecqxr85PSF/lrg34Wr9oUrZzgSyA7BfOA
EEkfTardMXCNoqQ35Kn1Abqj/qs1ise+UOtvdyp/Ka5FcLiT1H4ajH5jVgozCcocXLX9edix4IMD
Pr+OS7vnOTa/rJIs7FZJOGLKLwBQLwcNw6CuLLN9nzjVJhxUG3JvBcR3edmkkXGOzE+rJp4h6gb6
Fk59c7Khvrnt7PrQmz/1fGjyLLQdVWo8jq4enZYzlnNJ9kh3CF+jNZRopdqULctSHMlX3OfuigtJ
90tUDtsO2eOx4ol6laUo/Epros+eb1pnsvLbKO03qqbDK2UVeh851JhMhTFs9rrCIsqL3xVvelhO
Be16LaqsfZ86rnM7tpoLGCjHNwzJatKiWpgjeX4v+OiUB9KPhIUEkMfzsN+CsUxbQriETMLnKqRL
tpyCh+2cObHxVoD12NAXDOaQVPVhrBqxnj8INUrwCrjxpArHfOkLQWoPjPltmzjFV3V2LaP9yqwo
3gY9yA4xUM3to+Jiz8dlURhrY3JBsSl4YyxB/S4hYYW2Cb8VbNnj2jFbuUlxZm1GUfILnjcdheA0
84wHpNjGY1w7ch9+BWrcQwvjoimEUj5Tmy6fWwPfp2c9LTtSoIuGOPXpVlp9GIGP4NRJYowHJWrX
5eWysRNBED1WD0va9GZCLYMxyKZ1g39fLbugE3Zm4aXHrLL1AUP5yHPNoI+ROJ23Gsyif2ER4a3L
sHa3SpEWa1KeDOYYCpR8ptAf3DblKhxd40GZ1zqJYt7pKsgVZTvIVRRPjqpWsoQd2uzm1BsWqtwg
Le1UAlYycQiF0G7LZkgCiwWuTHyciDoRPlkcnYuaullPFI5peV9TbqnHZUPnlIrPvDEsiWB8OYjz
Xm6tNnz6e8ryajlv+QnUxf978rL/X28vu8sGZ2a6qXTMn309lTeWzzAz2nhbiqC8BYNMPNaxKObr
EIchHnwCa+dN7dG50KzuvOwtx5efR085rmw9jsBJ8XEJ6Iab3VG0yuLmZTn09weyBDh13ZIatRxT
DPmE25N4HrfhF642t6mk8JxHxkYlUuWAch1Ae9i/5DHF/172v7rUqd/NzkRyXyEh8ryXqsUDXDHz
QT02XsNaNfwOvwS8MONX0wvsju6IMCqdExyseh3X5vcwNRkje6CfsjQLnuQgjG05zGy8OZw1M3se
6QI/I0sZr42bp7rW6ydWH0SO15KWx7wbT8GjhxyaFIJZuB4U/ZMt+lMU0ATFf6P5qYl2tOmUM7ix
X0Oon/SgTH48mqCrwkKlBvyg3Au42Vgh42YPUDF5JKqPZgrr5xd8Hx8xlBxHNsG7SY7Org2CbheX
U/5BTiHi7DT7apEXbcjZCVfk9LFuy/XoJSiHq0pX+svRkQmS7sJir2msm1JMNf/M6Qu2q/aUCv2x
bUbmqy00vjb91JLa/owDrcRrT65BVUIBUuaob0uSIq4aCDuWlLmptoJjg51h1uqrfpPx8OxnjbSa
Tb9Qw1WnZS9VoXxYlN3tGdmzHIKrNAGTqB/qnooB1bLyPox2cYfpoG3doTHW0WzBKLz8QNhntI0N
0NBtGc3NwPkldTZI3GaN5cJzf3VjEf50TvXe0ON+zlgz7UfNcXY4BbIXfAsvywnuHGQSD2X5NHKf
HPCBhLuxAmbh5t5FSj38SRpbrCgbufdQJ8eoJ4x6G5Je845ycL98hp3WXN7WlqCNet1kln0bhY5/
FRAqHZ6gvJMGka1FlqQvTg0IHm3hadlEuoF2s80+CilJmZPzYqahxoeWO1MIfbCQuTv1bAfSiWIR
8fjCcy198jIBltyr1loxYk7XnxOlG+b7s+D2H8lDjeZhP+WxJGStvIzRwNWQhPGvrvCIAZoAsrhI
CyJN3+VVn78MJe4RjxJZanga9SjWjYb3QyQfjymBQ1aY9glNesCUIYfBP7UfkR0RAWoQ8xl7hvhI
NeU4ETT33LpVdintiWt3Ps6K9MlDjYDIu3rIi/DfjQxjexVno7dFZonhvVU6sjHa8WHZ1CF1GEGs
BTn2xGECpHtMkGI/1uVNMA/Ah5x99rXl3QfH0I9q7vxJ9da7Lxsa5MMWNVji/z2Gh/2In/kZgyQd
oNKmzW/L7hCAhIR1wQJPR6ngpIWz9ej0K7ok9ar1uKIq5ZnCxK5RTbJfDLNesyod91bTvTcz1DbK
wHesuox5gJGnl75l1d9HPzwyBOXUUVyXV9r8CipluMKkqPmhVB5Dp5VXr03kNaBlcV12475rKFeQ
WopVbkWY8fBgzcHpYs5Mt0kj8se+z/g+2F2OyUb5A9EX7jIlLavQDORJmFkdKaxL2dZHYdUAdI3G
PtBZNddchoTEkQ5/KcEx4ElpvNn+XB3CCVLKiAAakTXPfMUZkrPadfSwSF2hVB2RylexTlX0xGCm
NyX3qigtfzDbHy8N82szyt9ZksQvFMdYAxUtOrmp/taIRFtjFKuaTrtWgfXETNvl08spoNZvmWuj
DkHmRMSn+ahHizUsXtPPZAdeL1P2+JiLS1cN/7lp6umzJ/qh1jSilBWzdkguwXcAh6GRq8ywgFot
L8cpcM/wVqpO5Q2iyZ5IPrNO/ONPIlf4tnpLPqrpkJ861f2jTGWRE1IAnbrrm2lXRGZJGQ9QSkuB
ryXLdoNw14ZPwUYxKhLAOiYKJs12f3ljOdayEOW3PL+9nNiGKkrSZT8wMjh/lB7uiHDkvgoL/aID
I6APaUiue6lflmM2JrZ/X83Hhkx4GBxNY4PFwGR8mQ/+PadkLac2mnr8+wH/fMp8GhE18qjlNGP+
/ujy7rJJR2iWXg9v/L9+9u8H0LgdVoGMO1Ku+Ff9f+fpYDObAMnlPz81n6aiiYRPht32UJTjP/8X
NFnDCsS9XFu18LamqM1L286jRxw9WKEyHHPaJaR/KoNxcgLEViFL371mBPamkN0AkNpsD41OMZ82
FoLAyU6PMhTqPRMlAAQg7tM0h3+UjDWB4uDdTptXFlVOVFLfnCC2V/Ud4t135ylvvRkjZUgysO+y
SoLtAtNxYheLhIyPU6AFGiJQWHW6lcc7boaRRbQ1bvLgd4/P9UEl6PG+bEycG23d1We7tmjuRP6o
h4Cyjbo4g8p5bVy1e/ScdoCK3GJOG34smXwq2BD2ODq028yKqkyMU1pu2CenMzHkQ7rDEHFmrIvf
u65yj3puJr47pvXG9KaYLI7OJ20RKYW0jkKUzYbRzlhrusge5rCKpsKaUra9w9/X35umrtdkvOjM
wjv7mhfdcwBqq+s08zWber6nptXenOQlIXkQMSXiJOCLlZFOBxb2O12MJV1WSqSmOvrtFJawttw1
CLXAB7YuVo7g/jUJzsuDep0bY/8I/J1Y2ow6Saq7yrMjQo+YaFP4Xl2FSCVL84iuxmatzLtVU2JC
r4v3eN5rUnDfmRdulve62EWeh2qfOoIss5Uwpt+6YeDeW3b1ZZsy8h6XzX/s49RlsJ/f6eELHv/u
2k7iwLSZ3wlMmfsG8Sfr3mujR9KloscK1i/FFnEjCyV6zMgqP7O8/ee95SwAiJMLfSlA7/bPJgz0
zg86YCR/jy2vQD0O56IZ/uO412EccpaNEgAoLvWGFsT/flIsw5yZmQVMCLwNXdiwvoc9ypN4KDTg
NSps8jeD1LjNcuX1dR3fgdw8kHbxgEYp+IrE22SY/Y+dUj6fDMfyLUlzGyxauaEGQgsT2gY0xeox
pip6GGXy23CIHgHpcg8IpLknMkSxbWfbgEnWKhTjeKe1N1K37KIdVsJ0lQ/jTrhVAdeBexJSxowo
691bPsbuparI7Oya/FSXxcOEsejsxA2g00QipTVgczpl2Wb+clAd1X/ftrMEPqQSRRZcwQDuAD/y
d7N8DDCLhFyUZxXCGelxJFTyxNsB8o53bhVNHwgOWI861DJskCYknrvoPDieJDR9lQDmhGHGKBAh
B5wTE41WqL3kBHbuUHbzDCuxMugZGds13V99GPuVWmWYfXoaE15RT0eHJh+ht7dOL/TNqFHJLkNt
fJMU41ZTOxg0oYoRmOtuRhG+6g5i5hHEKChjziI1w96RFoAXad6N8e0BkewH2H3Bt5bqYusFinhV
JMXHFhNFW8iL+JaGKt8Rl4cnawChkTua/d7aRkgcT4VG3lDNF/zEPs66dk/FpNohzvX2gZfIVYno
O6KX5Yr9UDooTNJ+NrKMBjMsjQbEvMnrcIPdAiJeo/x7yB00oueKs2fllboaJhz+9TQ8tag+Dh02
KKRfnlfQ+zcSuc5YWyPQ4Jy/m6xOm006mxQrq9aOTqASUuItWxUHHuP7fHhZcC4bS2OKCZyORroB
iNGCRbUz0k5/C3V8RnGcZ1dTT5o3OlzL4SBkBtmScBcXIdlOtmJvIW2jp5p3kWimD0u2k0W3lDaE
uP3X8SI37Ss5Zn8PpyhOKJc2xyLJphO63Om0vPLGCNJYl6F1GvNTQAbRP8eHxJAn7O9VrHxTjlxN
fB+/zWL6hh2D2iZPX+2eaJmoco1NkiQBD45kr7td8iay4T0ROJbdamovjIMtEbz84pdXql1K6sqS
ksJi+JBtPCM9acwZyrHVY5wGHUGPGBPg3A4M/CbzI2p8GE/q2KUTG3oci8oI3TLfXBKp2UnLVUhd
y8spsa/AS3KGi/3I1IPSZgk8YIL7mWiM5H3Vn8gd6HyG+oNQZn+jbWcPOoR8ZvHuHRbXVxBrHZB0
8SwHbQThZtLdpyx+zG3oMJarHeIolOdereR5ebVs5Lz7z7FyIFI8IGTLaiRFobJNvDNr+383RtZ6
5wwXJa3UbFv39TnLyRYZwWLYgXOLkhq/FJr5Q1nLP8m8txwvcpBAmkJKbsKjdSQ2kBiDi+pM3qbr
Uki6dRnsmfmSG5rTGVAx8B0J9wNZIVcGoPVbUXV/Fm+fNPklG83kweUan+sxd09khHwwFTQ1w2Ct
/0U4THpILP0dR3R2tqwWN6c+cjl5/SFHXV+rinposniXloA5KaEfS812j5UZvJHDRO6Ia2ibWLj0
nge7JMKoowHvtTjPI2WlIWVfzQa3wqRZ2TQFOo8YF7xCnN4hAtmphU9Ro8pDrlDpS/Rx7+irEqip
n0RavLY6/Xvok6chcUEpkQkwCeVgCPxQZqWeuS5II9CvucuzLb9C1p4lPVyKvdogyXFcbTvZ7iYm
af42GWAnNWUOvZJXJSdHowk8fT3auoZk77tkHthK0HgFuDKwE2UCG2JoCVXj+eDrKROEwj2MaSN8
WT4PFSl8ky2AQ1vh77Qp2wMQRbGyRCdWbYh3GT/aqgM7tUrc4stran9EhT9yPyWhk6+iyH5WQ+ls
unDYdVgX/UwnsTkfvEM08NRWiOVdh0yIx5Ta80ATxZXua2aVYq3m+Q2UDAl2sbDXRpzEvmB2hPua
5GCyos5Tgn3NcxMeiYF3GuuREp8GWZsaxUNdEiDvxcVFJIa10stXkoyHrY7jOi8oviY5LDK7wmma
VrTeGyAksR2uieV8LNEp+2z4P1qwLGWv7MIxtDewV63XIn1x1bkGjor7gqWsu8uwu3i9uUkNOFUu
4dpwlN9d0RZvFV1HZmp5Smuf3XY0Hlu08ZfoF7Rq/YA2iZRb84Cx4UniFse5v4lrr3tLBPYb2p7r
PEcUmTuqpF+sXiyvCA8V1EPDSLb2RMFAFjpT5SZs92Hk2KtEMHWF+tERfbHxJoEhCtAnjQUUrhml
mbEgn85z4Lvk5KU0GuK4bDAJDSyQumILeszi7qwmVP/7JvfbmmW9S35C14oXIyzrdZ1KqGIpvQA6
XmhZaUWcsFGtRzKL81hkxzoyfzkhAb5MyWGh1+AE0CrvcAHqafebEvhBApoIpXopyuCPSpNmVdL+
hygpN0KjqgOPi5gsGsUxIUrI+VJtjVhaqgLhO3FqNc6AgZrFgOq7KpHhq+b43EqjOVG+WplYfWwm
s8DAKzhzoHWYBA+vTeQpvgyS/RgZyjUxqLxZqznrs3bwWAmB18LlgRwr8A3MXkmQF4f3xvWUrYF8
kEg0nkid0e+NtqUd5rpig6yhfOTfEXtP5ejZ66ruR7+PWQ85LpqwROz1cGoeRhtuGNnhkjbDQeu9
bI8l5okyGb1fc1tGSGF6WM2jQheS3KhslZjtZ8f8zpDJ1Z5s66R4jFSI9s5FMZNyB3QpFYrAwIIE
A/oUxo8S+EwEn1n+XgNrxBU3dN25U+vxGMTeWpQFK/DErc9YVwinSrwD4U1fUklxYss5uw6RYxKz
0ifEnXCKoCu2mer0O8vUvguaKxdv4D80kWW8Tc0+e2ZmG6vIuLytoNGzimqhnOC+XycG44eYNmCQ
rbyOamqrZOU9S5rigS7gWpfWpqAR8ZCVeHO0ZlIuOFRXRdV6lFA6y3dbZnhNq09gGZMv2oXtxaql
2JoKgTZpNL60NlUdIwdmLJ8MLotZsDme47yczjKJMED/3V9e9VOq+OCDlX/eGBT0y62R1ATUtdoM
AyVdfhIHzYh3oiE2Be0HCTYCHizC22vAUHF2iZK2KXUdlc7GIuWZO40SziFHLIDudpXLFCeqQjtU
D7XnEZ1y1bnxijE+z0jP7XqyFfLMOQSpSnueZ/1m5GFE0EeNNYrGKqFp2zL25gaNjVgJ44Jwtm4/
eEcTuM3iKCga9wcqDVc1TNpVUKVEfYGZzqpAYQwIAlAzIyKMYa6PpTVdqwYneUBCcVMkBWiXprl5
emb4wQzjV8BZrLFx30pETsgphLhO2vTQxI21CiX8hkJRzLPuktuohJR5G1INY8ZA1fbiD4b3HWkp
2Hg0bnVg0L3K/UGfCmF6R6cMHffOjNo9ps/qkvXOQ0weLUYtZFki506uZyd14GjNQ5CIy8hZ+3TW
duRZbOCq6P2KcX+iDo40XRDwhjcLvLPHEBky+KKMzEz3rBLCRQaC9S7QDqKt6UoivJD5dHQQ/qnV
kHjVb5qaNUKttvUZRnJ91tXgB9MUOgkjZK0Wmc8RQMsdrSQUoDxN6evZDCaMISnybYV50IQIqM2P
BGRd4ajrux49eq4UP7BQVTJjbEALITpQ6uQIfclnCI3xWHqfFa3GLRUKfmWZjs6W5dKxU6pfQZA7
rEm8lu6W510nq/jdacNlpLB/p1qPiHP2aXeEp/p5ILPPtrUe3XpM9lbn8tUYjfHIoNasi0DL9hE0
tbvBui307FtsVXczaiCfBLqCAx0ZT6Vl1NtVIjdHYV6XPbsZ6odWQobDcd4R+QWhslcEuvDIQb1U
T+HaceBstCHLoSza1fr40JWZcVk2TdMbF6WpqnWnefkG69C/b9i02ugJzCeOZrUNHGa5y8l/f3Z5
ZdQUUhODSLz/70cjDNkI14sSk6VlXPAzoY79+xc7vX6tbQzZyw//x1/J3a/DE7V9UYe/46IYNkwY
NmHXTV9keaUrHYHGe+vheBeg52Zjp7uW+mA+YnCMN1pk5je919ttN6nUV0KAMcSuzLIs8YIkXp5U
spMyjuLzeRtix2W8y6npjOoqKOj14ZO4ogdi8qFFzUPEbdASmnaszdzj28/yj7yAsGGhQTzpdUIB
i1gTkcF1iKanUc2ozrSDdawr9YQLznuoBlV/pkmrIpRtlOOyW9me5+OAjHbLbm0r5Ew2uNrQDsi9
Ogs+Q8yjZ7vJf9OfH56pwuuPVr4ro8cxdbPnYd5UdvrHFUpPuhl7wlDbDU7XbOtY4b0GC5XbIqfE
1/+B0XDoyFJdZ3WYrar2F5g+WmrV7CuIC7Lo20H1la69iXpwjviH10bZaHclUU4ZDMENEKVsZdci
vyUXGHGF73qx3OlK6t6jkLiZulDmeG0sUhEG9ykrvsMBG0KaVP2u7Jmc9c1upoyHtf45aE3JOp3b
ZmjNa1a128wBXAe8lgSPvNrhFSf+4+AK+8vFLriynfDVCZhTwr5FzhjQnkYrWVf5jlvP+sCMvI4a
d2/oUfeQhe3wMgebdA5NTPT90S5zpv3UpcTgloPu1xXmgWZg6h8w6X2rPfVmkvwENxEZenkpzPyR
TtFD3jU7OdWsm/t90tV+gkOpTAmR0qI3WwSfmsYMSCuVQ1kSGyOGa6psIMOhYSZnbtXgDQHKscXV
e0vgCNMJvgPpe6m98taEjxPFUwEmcz2Bs++cuFxxdT+4YXbX9WPH7Qzw5A80jgNf33fHBDlvjGZV
eowlAgi0I/YFFaBsMDA3wMsItmqlHLNmOkTTo1ZMPt2ogxOQtySB6EjcZyPN8TRAKRX1d5QjzAco
1bd8iZN+Vh5RvKLYw3uS5pO9EkN2NkaWBuolziEZlG61T3T7q4aOQWTmUzlU4CAcTBdubxMgV2wN
V7uSNHKrqUh62fQZtsF5+smHitWC9WEZjwQ87O1YR+Re2txyGgsrbW1KdEROC+HMblZ57/2o0wW5
+qHO9Bekxm9dDFIac8u2zBHPddlHaJk3rZdH2tuvJgPmvDhB5HOO47lvV29J3t3U2GpdRdyAQtvA
1CvvkYQxMtzOleLcbce7ObpyoJYyE3SpT1owLLxDX40ldWRJF85uH/B5uLK6F7BivUE+EYx3Y06E
Ny9gKl9jZ1duA0O/qe6oS+ONdCacC9lxiKuXgTlX0AQbIvXM3+D3jtzkx56cUvC6D2pClyoinhnn
E43qOH8vmTgjrnrqCeBb4RZh3NF41AzqwU0pBQjF+qxNWgsmqadoxUDN1DxeaFfO0ueIcplTq69O
Qcu4nYuB8++LKpBYZdxWq1I1f2F4rtXuq8gLdC8Fojeb0YfG8kaZAxVliyKfae7QAsPKYvE1qt4h
1+KNxQxwiMndnEWqa2mj1mJmkzAmprY4Vlhtc9btYUbQj8d02CMdg9xVyxkPIA1Jv0pxn4TB0f0c
pH2gCaDY0+Pk5d/ClK8ytA6o4NYpbDs5mhcMi5uKFnjY0fqypvnL9D2r2yHf3cajTWfCpO/T+IQ5
7PMRB/OgwuWTd9Whuj5ElEwMbNzdMw8RyawHFtwnHdppLVRWrbEO+C6d9m6ffGMB3ICsvjqCd53K
QrBC4RXLE8P55JeRvWm67IHb/CfvGLgy2mlxRKsuuWRqfHe4XBzb84lGfWhC772XcGZjlq9Fedt3
6soymoM0+nNXmwdNU/alnpwdl2gz82ANbbl2UrRAY/tV2Llx0vRflfJpoRTcVxpjY9Nrvq6TeKL9
tLr2Xbspaye8lVO2RSH6aFmiXjkjpsu+P3l29kG3ApGlESLcjy7SVp+ZZ29tDSiaIACCNECqZ4r8
mDq8XTpaI4rG7wiPQm7Y4hs5+qGyuWnrBu2lQ2/cQBAdbMdZaIgJdOVYr46OUiMk7GSIp+fOLb9R
hml4VGAB8dW3H6M1HhssYaVXnqwfbETEWw5XjQcTzq88i3BScF9KpUV5dC4LSUtB8c22BG6WDu9j
PaEJLXdG4V3x0dwsgkG4WmfJSbLTZUxiD/oBKPxhuM2H6WoHZoyVLOWLiI5Fa53VGjeCE/KQAHsQ
dysaGc+Wx58h3crB/YmmaM7wu04elVf5p2CmBGZn3TZvyCq6UxGGv/Ug2KZypgdpIVhJebXgkzQF
p9toI7jeWkobfU1WD1Iak+Wrq2gY+fPNdK16VOE2KgnkwWfy61YDmT64AmHOsxA8af3wxZIFoYnW
btopKP02Sm5mqRwHoztIAIvz00ZNg3dNaX03xxrjqK+jiePIoXJnZ7CceLbsSP29hnqKDU5p3nsB
ncl5Rq51V6XmgcV6SHvr2yBNxeqBJZBdtqqiFN9H81FmwT2xmUIg4tgYAmyKh+h/0tExmbn4jGEN
VSji8PVnGx2PtMLTrvLkisLBoTD9YjK+TEIz7KHBTimcx5KCiyZR3qlt/K5nkgAIHu/roqVwZVo3
aQ4fiAGoFlI6i3TxOJrau1WcWQS7KyzdIe6TfG+QgbrqKYrENLudMr2atnVDGLEpi+GEcA37egtC
hUqvXlIYFGn/nexgK+waZrbMq6pPxU3f75CWCYpWNJZdyA+dXjV9YfLgct3sK8XfSa3sij31tSmK
P1MQ31ywVisWGcwEDPvFbLA5F522qoXZrBx4DkV8jVW6hj3rxKb0Ng35m3sSM/3RS0iNzNwdy5TA
91r9qhcmADcrpdaY/i4i8aI6oH2MiEoNEyqcNFc1NmKcFNPOttUvtQrJAdY3qA3XMXYZi8l4SLci
SFe2ovsh88/2wyIU3EKhaAwUUlKk0RAWxr7eaFq27Yd+jSHBAJxHuNhWGdWNkNFOxGLbJTRbMUal
TkhQabpFOmxm25SPTfigiYhjo4n8SGSbTk+3aZMcUivwc5OS+LgWEWp+jWY4gQOCtntqOXQ8CEQW
OSrwFilLsaNanZLq25k8YEXlo/7bRIPmY+HdGabY1lm77xxjI/qcbwpksL5D67rVymAXOd8Fa6cY
DbSNLFqWw0Ev1HNrTCTIvPB3n1PC/2j4bFVlJGcsvDMyHseS/zeZX+Fg7wLN2EFhYcTUt2IYt9JF
bBs72yoptyFr34pgcZ3HmXB9oxw3aSkPEBP3Gc7dnjJGnmj3jr9dM0xifwEFxiPZKLjXG2UvLOQ7
AhQzvFMeHwHadIrChzDtafNT3GlhFvMELw1nM6QseGW8p5ewUUsTwWi8CatrTxckGJJDq5KyOGmH
YC404B0IcW+wzNtm8HWRG6C3UNGA8wXSbgz5BDD/GjHnhT1sYz0+VAB1BrtCItbvNKf1zWTcKrG9
LmCJRAXkSS7wkUJUQ9XAqR8IM9/JGuSro26wN21HtBcWa+WRErAQDkVh4h4reyMbuQefsW10BBWk
E5a6SUi6uyGMr7KmmeW8MYlvTyixOMk1zsVmApRS6jYqY2evdNPGSXT+xJgM6a1AIkV5GkPztDFV
FmAZuNAwZq4eb3oxoPdQn1wie+b3S0fxH5WYWL9ijTXnkCkYnrPRr5TskgbOgQXcrrQdvNXTc9j5
s5VbM05qa+xnE+6smur9+d/jRMmepiKBE6MfdeYurcqDCdQkbRHmwxkPPdNngX7snQwQcbyJ3XVh
6PsWpFzZl6wYxCmcE7t681RW8X7GokFs/SlZW2lcvJE67jrL2tmZ9JkzznnzI7RQ4W5SRfXjMLoK
arXQHQ5Kou6JT/Vr5ZCTTKZaP2k6+mlVby3FOhIJRdXPPXD/+oO6F0pznJnCKb8dVzKtc1ep8UvO
mpasI5TZu5WD7acYdUm2exOlOONuDutPCYex4HszVG2TTwphPhqOKQX0tMV36jW72bBBjXyyBF96
h88bHiDd/3mDi3KvlBmNrh7d7JzEkJD0dqhYdZGbEIU7elyfMwEe3kSlbiDFOBeQ7MC36KFeWiR5
S8BP/j9cndeS28qSRb8IEXAF80rvXTtJLwh1qw+89/j6WSieO5q5LwiSklpsEihkZe69Ntk7O4bt
50qMj77ufjI0wmEzx9dJqKo8VJrYSAhHo0zBKcEpAvi5+NH3u6qly5+g9pdMwYZJzXES6DzaIrHB
bsIKDXBU4Q/IaK2SJMJed6zuJha1RehV2qEyiMgcsqOe/ka3h6ksh5nYjV58EMn0iblw/EWzXrk6
gZuvNBUIguLPfhN6APs0UNjoNP1nDhQj8gci4N1LMLOQo/kgw1PwmmB9nSm4UFhL1ntXPakABk5m
53+UfWG8CdraCJWdlab7EczpVj1JSLFkBsqnJlLGuVD8amqFcFACL34k2vhKek3F2GoOorWaM6NQ
wN/yU8iKiq9ggJpIwfgnZcBx8gcr5hxyCTyn7c+Op0tPZhioBzidLreLlo5MGmwpNocNSYHjSmJp
iBgIdixQa0kszDLyW0E6UIDnYbZk9YEyq0EvkCQ/G04Jrf05gQHBErccsmfnX1aZMXg0+Je1naye
VJ86UGO0ql68ZQt+LRT2N7gR2i1mRJOlgiG+R8v++bMSHZBf6pZLtvgYD5qB+K75gOMYHXbHMJ6l
OgFkYzZLGNcKKOX/HLK+HbEUJ0P8kfRs4olzkubs+MVPYciM7U7GAZtGl8w3u5phNbCvleK1zjJR
AooVL6mvfWPX10zlrv98Q2NHKR40B08bv4O0EJcI42Unw9/o2QT7xhwPEjoqMc7ykTw0JWGATLkG
eBAA3RZ9R0SKmlR73a3a6/ODGSrnW9hvDunt0OeUiEqGg3lnV9+d9cTfQSPxjvIwjKV3zOzw9xDC
W2y0mX4Uzn+qX1SaeRdhIT6Rh8ZkmWD2cpDPyrbrLkVmXUw8pzsJzpPkmAJd59ar/d9NopfG6v4k
XwSj9rN0bYKsZu6kNqkKw7DYZO/E/1TJ//TvW3o+d1o1Jsxk8DfyT+R7IgD4DtYtpJ/BmOfWjVQd
flE7myBqxguG2u+OFKXd2BvzpFRFLW/UAoWkqypra87ikfiwskweFYmFe/nM8s2voCx7HH3NgGHQ
KFfVzMTqTPOt4sPZheHonjqr/JPqY7aVz+RBaMSArORDLOUEMeVE5Tkj1oCoMD5GsyOGZtC3jvC7
u6nf+2rQL65g1AqMqDuh0mdDoRclTksfFiltfPk6732velgFB9rW2hiN16CrkKD+PzIP5ya7WB0h
Iu4GbLyWXm1Gj+wO/O4mCqL50Js+M4omEii9kMHgGvaaVVDqBjkBuBbkoeyxKuioS1dpBLhd04w5
jLqkF55OTbSyALzAvCIAyecvPvLYf42z4FVpgg2AbH3X0QvfIr/Ff1nMTJ958alixFd2Rx9OVRUu
VDC3u/lno9Dp9p7bMfhxhx0thvCtSlmDTbRPz/joWEwV1h3aQy0fzo2paLQxIX8tZLR96KGld6LP
cP6mJy0kg4I19oJhe1vkWvrIJkQDRecruBvIXTA8mMdOC5p07uXqQ2Semd4YZ1Md/swOfPpm/WvQ
YES1KNV3bQ9HoNJtGsuFPCvfrMTTNwyIaOHDsxtro98WSus1EPlZMPBROYc8ePcC00H4Hj00vTu0
2jQeQiPltC+zFP185B68Lr6GbNj3Yjb8GvOhL3222VGpTwsBcXoF/R7L6VzZuGoGqyDH9T1M/CdG
HGBTn0HsDT3bU5+aTPsRE0HbPOqub7yRd4gsJxi2mtuyebOLJZI6+/gkZFl6QgxA1bLnqDL6amrv
vdYtOAMmHwNi4hD224ywbMfO2jVh+uEiUFZnHp6hM4btzCh5NwLnQoepsqbwjE26PGec5Oca29Ux
bpCm1Lman+m5GCuThuoidYtTGYDLAwqqbmcd3aloN3HY6LRWkJzaAZeqaVQNPSJ9CNb4DVzsFUnK
V47872CVijPv8cuvetUa6B9syQByYgT/TmX+U47gU6DYR9eo8UFPVZN9TdqBXz3lY9uqmZkdi7pw
31qnOFkaWSU2WyTfgNWr24a6axBArnoXWBQprvGq6hIDranlbFVNa5bZgFcVRKr6iXfjxscV0XtD
GazEtxDC4RxI55r13VdFe0CyRdRtbKKXm59m3KLPOi0ymwpILW5jP9j7+R1HxToYqwAxGvwDvTTp
SxrRC7cb1HZ1o+TMnGp766xyPbf3ZE8553C+4xtzpGlKbYYi2sHrnjT+IYbK08+xRdAsVwbbo7mz
xVmSOL8dO/8ea7feyu+jTZJ818HLorUZBXsQi+0uqvkKdOQttYcyWX6LgVYxhJmbU2P0qfUNdfz8
4/wIGKJRBN2Zs5GAIXILDrqK2wPBQ3J6flmaHWaH0vPJd/f6zdDHBz92vL2QxHqCYrr1CBRiYQ3z
7HoqkTtj8j3KR7XbMBZk4KjrXb9Qa4WssSpOy0PeGAdZrshDMY/p/DT8MNv5zHZDd6t3zUuOxAzn
fkYDtHSse5h6xkKkbbPLEH55zGVg/GXj3laZIspyxUxc3JiMNBKKwaVkemqdZjJSHbd2Ykdoy0gL
JNUwxjAJpLKwre8IlyKWNnBaggniXCP0lucczN4HEzY+vEL7GIcquqoFaSvOCK/XN1xBD3ck08Tv
dhJ45eS29gvg/uJC3mkJGt4ONkVDJ4kUq0Pb6qirbMjkWHpRMDpEc8aBFz4ak7qSGQX6bdx1U7wD
/oz4Nb3Jg4xWmCUL8znq6uFXomloCYyu3WL9HC9lAu9aLsLPBVWNXQBLCXoRuZ4OwPoUvUdW11fj
83zuhZuSpePi+db7f0HLwAm/lQbHlFKrxtmdDwgQs5PdKd2tB56+lUvDk8NWWAjLUJsYN8Ip+XVy
uCGlnpvP9N80HfV97DO0dMqbxB7UyJdgGc3LoFKQQ6RZO7Wu4otWCYNUQCxLaZJYD9e0gRSEIjtU
hNo8PA9xAGvcjfBtGk1Omey0JNUvPtYp/LSu8eGPLelH/o+Si+OlAySRunG1SRKk/oJ5z7qNgHPE
dFlXEzK+rTbGPwczb/cyUCNmLr0bltnofqIJ81/UrA+Jd8qRH3q4QR0ANW3aGMSCK4F+BhRoHcce
jclMabB7WpSIB8KNiBT3LF9zgQyeh4hQyjwQr7J8CypoHAZwtB5QwS5iGYEpPV7k11aFCVp0i7Yg
2/q8OsjkY8sw7At2vRl3Gjj6j9RRCZaaSxgfRI9KbvFe5rmolJUbM6oQZ5tdH6zFlNVYwBlQdASC
/efFig6Pvg27GACIXLnE/EqlEJEnMHbctTlBtYkYUooAaRYjQaQrSe6vnpX3iIBp8BztaFuvcgmS
hza03OVQMgALRw1gHMSEfWPp9qFStICwsopmnE0jxU4rpCN4Nl8r8YWjp1l3pBuuJKgfop967uJ4
KVPZIMbGC2PqzbWYjVF7+d/IP0mhICBnPLQ6tqxFCR2PG23pHbSQ0dtQEArgKuqLWnT5UQ8j82Y3
2ncQMkLY9ebMu2aLcUNDjEN/OEs+G6UNOEbHq7ei0R+9Nnhbc0RQLyMO4DS1e7YalrPq00hlfpib
e/pCd1l8hAIrVSe6aR2UpGPjiyNZWmmZfvXZPaXhsZlGMNrqHEKIPJepxLx8NX1fbXy0QXj+yhbZ
EnyeaUTI47g+kedxUq5IpK5oPZXJezvgHC6L3L7pAq2ZPrgZ98nWAnYCj8XxVjBpA5gt4jOcUYYN
o4U9NtErQuDwIpcHswi+5JcXVLR+m8D0NxSiLrT4H1WcM/i0KIabpDkylX8HZsMOwi9vQlfMm67/
E06AVOZEu5GWvEhk7Mj8hjM90Y4lwBAQgfThrD6jy9W9S8qeHWnHUe8TPFxhdcxU79WYP23gvsuC
09YKfW3Op/6UaaKW6iYbI0C5y8kBMWe+r8lD3kC9buoofELySWO8w41vt2YJ1h6mz0bPtZsd4aR9
fj9DhUA6tap7XEB7EloA61VpwWiHAPH0Bu1oZoO7J25uQVWevOctjqG+nCbyKbr3yvKiV3DK/HV1
WOo9NoIszle4SZS7H3wFbIzhveB1IvXtiANCvZhToqyI3yYLbaI0NUjyTp7E2xxnleaf866OGHcI
592P+zsKlukRRGKV+m74m0WjzdUXuQkml8Shy5OqZJKhUURtNP6yVC2hMRdmx7pVyUQ045Vt9sm7
b5IKkr9T3Wo/DQxUmFSYlCnVzrViotlLpzoNVvWmGm5+mQAv7nCEfRhl+mGE7qqdiZEKAsxFFE3Q
r31m6vVcT8obrVNq3D2N+h7Oa5tc4HBjVOuGbsJSQ0N69snw2w39QNNb0Qm4pRQG6ZluKva9tcZV
QI5osEJDfuCWJ3qMIt2vCR3CTte06AreFaUfCVTyWdZWwcHAepvAILg4UUOrTNi3wW1sbnEeFv7c
Uz/TwMT90aenmrr3pXntkgEIelpmN7uIlnEDqUZ/GVo/B/1X5ueuYwmW/7BObbiudO6vqRUAdND5
KspgUi9eSUxi4nRo9CA/rHxd+amoHdQS/0egEsltaPhyUnA8uwD5/94qPG0fOFbGbxt4cL04aBlT
uWxM/AK0gI1q34tf0kyIB+oZ61HnKVinAWxENt+/ULQePIcIGhg7X3kZhm+OGzu3IiI2aH4Waf1c
1VGicRNktheId/Cc87Bc/JTPMqcwoIE69VI+FZoVLsuCXptrZrhfEB35xHz9n5VWxQiPUXnYy8gW
t5o+W9BeifGdBO0jb1EdDcWXOfOvqTtg6DBMOXUT9Bq2rljDMHPvihGwMX06+vhUzcGIjUwGCkyM
gwiJ25dhryMtbEk175p244tAebhcrbLeafzqlzu6xqMGjLF2mbGt5dNEJ3Le7JnyAXRyt6GbfiSq
cyvTcjxzXYjXYXI/ozGuzm1cBOsR8vTWqhy+PJwUxxG18M5sIhJJOmKNRTe+IilJmVqzM8L7OmOE
QgbgfnKqw6FeW36GXWbqiFbv3qohKU7gC47wZKptPLeDRvHFksC9J8HxlPpKcgnRV3SD0l0qzd0J
kWo77t4M/QTNdxEGr14k0nucGD9EX3goeW1/ryr2+OEEzJ0cps6ePlZLMbcjPbPRT/TIwK0q3c6M
yLmfvBE1nBj5R9Gu0ps1Mxl0+sG277uEDI36mzfs3DFQptsyiPN1KJC8ygXct3X1kwmtDZfagg5N
VxgpsAq6O9HTcs/iTJNxTOPThE1oa0QNamVi1VHY6/lGp/+2S3Ulpz9d16hFUM0CBA4PLIYloIg0
PFAKDbQMrpEgdSpysaW2KHasKjQ+0BvjRp0Lxc4JQejX6IAZu3znRbdL6qa7TXEK0LhlnsK2yl5W
SlLu9T5ispMYlzYIjsZEjS3PC80CSywTLIDcrquJWAaNdjZC5+DhB9+RFenbXPWyrc6Hh38PPA2E
6nCZ6uKfOh/zYzFl1W7yVHHUs/HdbIzknoGJ2WjQecDvmMfB7zpqN6oeX+f24IGTbL0UdYth3o3C
jtFDQbcLDfM3hUV1yqaqPslHihV1DBpUfWmTn7mKiNjaurOtHNEtfmj1yr+dNHZ9ZOMUy6CYpovZ
nEzlA8re2pkK/SwLYcvusODRd9bnTZsxb0edIY4gAdMPUu1seqt1yrPn0mEKPlQf+hyzE//DoYuw
yHydWVqqfsuGpVWXuxZ/L/3kknlj0zhXsqKHpkfo4ll8JbVQtv0AF6Lqp2hVhICAhkjJSTY3aueA
hadN3PIDaKtxgM91Mxrg5hL73s+Q8FTTK1Ttg7OkTnQXDhKiSw9Ifd2pqbfMRA2aJm9JTGqCdtmz
r6k3vT7H78ytHYOw2c3UigglZR8dlTaL2G4zWaQz+gwWHOK4W3ONfLej+yVJ8EYNZCxVKSQnmywW
7z13TLj4qh2RD21fQlDfa2KqSeMYh+CI0OTfQzj3qOiSf2ZZDKkS2tstw6+CF6GLYUdSH4QpPeyM
gdFKlKhsZW3MJoZ+QwEKHxb9Lu5xMbqkjjID6bjDNckjJBRVdUDsy/vtkFZ/kOp3V2PQ0EjXprdt
fQjvomrRVlewC6JWh4ZH0FG76pU8WLkMo5Z6ZlTXBDQIgwyixRz3hACV+5xeRFG9dnKUC6Fj1FQw
LNhVnXc7vx1OjSJOjBAou43u4Zf2a4VoHD6ec+rwXwYrtscCOae1M8uv2LSBZLo5nlBWTQ05/IB6
JWUvq1oCDkGnDyA97kE/MKeruju134fsGVj4bndm3704iIF6vt2bUTj9I9aV7UT2xztFfL1qkp49
q0tEnDxglHUgDxLkaDnG1kwi7VXQnTqYc/lWZfmO9Nl8XU6YNzQ9fNGp2fdlgwsVm1LzvAY4e1jb
VcNayp9oxKTVOaP+/WwX6EP+Iwk76ughGwD7ThlARWQ2emP171kZ3AoGuwc9j2FBUuatvUhlklGE
eAun/JjYye/OngGXZTpPMltvH4oaaJZePaKmCW9+hflp3oIWhFntGjoMC6WvYNM62IFLRWGKarER
9xQ/PNBv0O5ao/JaUZ2JlFEPsOaWstDrcqfZW1D+q6ESL3h7UWyGxmJos3GjV/Wnm5EfUGG/qDui
xCLAFQxQi/5cGw7tIdsUO2idjBvSas1sxPsFxPIzoPLRNEYkrp9/sNn8TrjVLsZpMg5jOBgXPzJu
ZhPWh1iLnHVpsjOA8YY4dy53p7I90So23kpPsS5Rckdx3C6I51FuJD6LY6UgxNUKrDxZMYJFJP7y
YhFR51jirdGcqcP6kb1oqR6vArsLf8Q2m2yAgc7BaXD6jiBAA7vIl89mUpCiBRcOzSq9IlzSI6Jr
pyaRv3dd5tlB184uDlwZU699MVxNXzVFyc+tL5ytX2b9XmSIRGJCOYM5QBcoDlKRENd0o+GaNrmv
eqj2HC3/pWdp+Hj+nwjx1mruwkGF73sMYE1cqb/jtxmVqOfZWVbKWpyAixyyeNUlq3BAvKCoWDnl
7ibPqmatGKrD9IZeph0qqPHYlq3k07o1r3Eb/7FSQJ2OrVjnZqqbO1LKf9x9uVK6JqfCTpp3XZK/
IRRhbzA/AEuDQpgfgIImcGI6NbGhnLXccCfkEYyFmsCCPMeO0f+05z25vBz8tEzgL8yNOSPPsFnE
rv2Wpeov7LDWH/QvUKKE82qPtdggmxwvz93k3M+uwGDDlLT7RSpg9yFXaPWPKVMJkARZ8UiTYd/6
VGfC63/Is1MLYqZMRH9u5ZodN3VFaTsWz6dwR+lTFuCxSZWDYY9hh0/n1Yi8tdliUo+d/oOfGZFQ
V9HvZ708BGH0m2yKZknYhbYJ5hA9dc7Vo/BvFsIV+Rbe5lRfTDNkT006gpsF54o96bU0Qjpo1vAn
KnRxRBoavMRu0ROnA8NWUR5hG1RfsMMeStdXXyMP+oiM1ToEcJKRhr2A7svY02o2rjXRtRimhSEa
443BLXo5S+U1pRkAN/UrrWVfhiRLtitEw85vwne/dPpJO2om/Qn5iI+Q1JYw+yxZBeiAoAj5OzPu
46zAggUBSC3FsBpFiuW/IqIj8CXaLyDJWckJQQApX8UosbIYh+zcgpPdt2hAlbOozWnA9kKmWwEb
AqZpbe0UMK/HkTBzMPeC5vNI5zxXzJcWjO66wo6KyFUpaXj1D5kwXYiyYdCRVLtoLLBYaipYhNg2
jqY3pLsRuwAkdWazFtt3eWkWRZXNWhUXH53oTjCj4JFxC+5PBWRwzbKOtaFjXVO149+zSw5Kppoi
rnBCUJFzNC4KG05zWONLfGCk7BYFgWVhNHz3FiuP3D1TKzoL9lblto01wnWx+KwC9wWglvEVviJY
En8czFIhKQZCj6ytEwvzxYLvcdSLBm70vCOGQpxvUJG7eNwwc2PXQKoqZ3DgmPZaVHxj/axeVVVb
Mkty7vIZt5sJaANwPPmUINdgA8BKXSOC64Bv0/wBRlTfsY6InbBoS/siImAX8qoFEaY1AFKRova/
9zb5iBk7dgC5IA6EVcrOlOxRUVE2p7Yvni/J12NEVMum7chjsBT7+PdgxQUK+br8oKwO+IV5Jv+w
VX+L6acsXNTMB4/uKhFOIdM7yB0q/ujwWKEElVtVkHh4ZKnTVzoU5lPmkfYbd3H2UuQdzXhOBBKf
iSdfypHX30MY16skAPwvVOo1KLyLVtXDH0UJ8qBWMaXHjW5eh1oX+BfCL7x+GsmsAlSUYWy9xiG7
TcFgyM5k/q6BNgewPQJ9HVjqNQbn+KH2Tr0HoLhCrj2im3agXTVDdYuCobl24e3vK/LlqccqlQ/c
GOnsdysjZI5WaWw5mIggajaIx7X6Vt2YhWvuXLRZq1g0ICJsBAEGPp4VnB8oj3kEUa7ttfSq3Zml
1rwXyu1qflTZZXq1XuLMtM8k2mHjy/VVhvEYxQvKY5pk5jlQgNtEljX9yi3qY1/U3sFQSOeStwap
kCBvJuaWkKQl/Ru7KXcaO++dG9rVHYd0thlSP1pxqiFiifxmOyUOfZHWp24IPLBK82ld5YG5sgLL
2NAlFC+1yTlTmv6n+yYvFZMoEm3DIu6jUyeHVsnS/O6IYpkLiOjyjtk4THhzG7wcMSP4MvvorPRu
c9eUvHxntR/hdC6Gmk6AKQzxUgi6eUB6gHxZqmAQnw8F48POOekxkYFshZzT36dhAT2WuABtCXuJ
UB15iTdk1eyl6qDktz7AkLqAMqtOdTQUJ0T+U09OZgRCMicehuZJz5ceBIlGP7Wtr3LjZrtD99vO
VUr5xr0MRoszfF5s2nnxaS3UsF1dMD7zLJCrpYVXVeQ2I0wRPfBwQRBtcjTrPLNKD5ynf5RLVS1/
xHxIaAHiZYMzKf9gZHKCeVYNvgeD5YneQrNq8izix843xAxTJKs2V3rneBjeRYZ9zGneHb1NmZ1g
26py4wETmEZQNKEHn2MXhxpIrDW1p1jQ9ElspnMTXStKCwaWWsc2v67b6JIzu8TdiTcYNhBlF6CJ
4Kp7KVu+oIaCje7zbxs8CaefefOzNPkEid7uz+pY/EKlNByTSDRnr/Vow8VIyWgOkK1VqRQSY/Pu
B7SS/O4SDXn6quoqQogQUjm7Pbj/QruGoRo9SpQibjre22hMdoQ/Mf4OdVRtbLvOuV1HB823yrXr
1/rV1LuPoI9wvKRdcW7T+MWyjQkN4COaBzn0EctrdkUc7fIr0wNA4X18aqbmMimHe32a7J+NjphL
NGQ+BXIVFUb528bxXgVE7eL30t+GCHm8odc4zYv8bW4n5rY/vDIe7JZjrX2iEEEvIheqAYnQgGid
2Cau3eBcti/UV7AaJ3Mfdd53PHrhc4fpEaYDxA5Vvs/NRSq+/Aj1MYQd8zw1HeC3mHGCMjqYyJiG
ZhbyBaeJwq05lT5vxXz5t+BibpbWM6Jj/mvcbptNVjE9B8E5EL4+V8CZZsf3IZqKvZ7TkPGSnOjd
mWEge9YFJmviA+OQWGte0+dfeZwYe/aacDayg6+kGMoCZaSGnkN5XZbYqrHUbVS1zzA6ufGk1k+x
TRXK2lURx/Xo/R+aT1MCHAvEDhu0e6mnn0muQMhvaXZ56EQ7z63u0+RDM0zDZm3Ou6apDvSjfJQk
7cS0KlNXJdOVU0fbIjSaXaNZXAWaCLVdhzQ6S4qrN89nZI+Fv+kwhY8IpYIG6jEr1+NLmhcv8rzT
AbMvfL9vF8kc/cXGcseV0LPD4pkXtER7FEBQpQjE95x8G4fTu2pX+UU1atw9eVEgJo8TcGQxAw2N
sUUEBnbhST2LjR1TPioM/MKe4W5JDrFwlxbmzslUqsZOXPLSnh5oEtaFPp4hG4dLOCnFR4W/f+OZ
KWJ5LwWcYGcjgXzINeQhtDQNut1krP6+FuBEts1xJacUxHPaLLHqBE9e81TSRxMGTPWk0OHwqogg
NnIb5R/Ip65Hk4SaSCr4XMjFrAN4ODpxwNEJe2g+OIySno/kU8tIf4JQcLd/X/cCK15Gk5JsxwYT
O45lb0t1d6AW9w4mQKkj3Gd2AaQTnLUuKZajiH8RQNlc5JU1PxME5h1to31OncZZiWUVLiu+AsBW
GQLi2r3JP2OH8nfQIF+bUWTBygsQLBNZvAg7dPkWg7ITY5ryKJftmoiZpQaKEC/MvAZ2ev/GJVXs
fIaoSC/5H7c9NvuNFB7WJVf6FtRLuS4zs7oP2qH2QnMpf5QXM3326xgBou1f7YGIEb7PcEzad0wB
xdHJnJ3cfdjOixl1BfF74gXqsHEUduLfrKYNTkiezUVRmB00IS/Cv0ZgWWEgPKirFkZNHP/pIhDK
AG4EDFgYz/MYJPSxqADv6PctbfVjoeF/DWCbL0ZR9jtomRkdSA5Z7mqHjnZ66gwPuYwAonlEaJ5D
eJ1np/SY/PlGDLkhzP2NraoZAaVOSISQjpq1YPfS0FVrXsPYDU+yaPVHMAqRqy1l5LLi4oMpOC9G
FKnnwui2flA4YJzPvl65rzIXyozVf9r5Qm5IStl7VYdY28yaXWSZ8VboofNo7N6Mz5NJKTsMRXHW
TaUAc6HZv4bC/4D6fJUnsdK4VyRD8WLoz14Qjz+cLNP30YQJtPdt9Sfv6h39zp8qdHC4k475VxL4
PEsiq8d/YRKtFtBIbsPxxxgm3/KrtMqcvmpi1js19KyrItQE5l/pHEB/iyWNg/HIDAY34goERX7P
8mrmEGl4KfuWKDTqGiI7yk/dm7LfXf9Kd1D7xCTP5jm2YnpE0XQRaQCElu3YhWwVbyevLdXAOuDU
JGHJp2Ku3CGL3UdPByJDIsrC1PrgOqQkcC46UmSOCbfsUqnsbQBLfAEhiztmUvyZH9QgJm6sJuHC
buNyVw/kBpAtNOHAI3ovD8N9rfrKt/PlmBF6l175nl8TKG8WlinCF7TMu5h7xN0EpDlnxs6xBqQ0
eBUXoPwqW4OYhojAciq8DFzLtw8maJHdvIDe+DIJB0oS0Aar3Aq+BjsVP70s4x4HIgByRrd9xofV
Ir2WloZ7ueGTdoqW+ZETb8Iyhgdj4KjSAtb8njMTnDGGKKU/694sQfJ7WIJMag7o+EKgHgMNmzRA
Sa/k4hD1dnso3BL3EmAZV+dNliIiqLYs3z2Cm1UHLymzkPhcc91dReF5jMWNb9aFdhfmNhaveQyY
6JqNJTzgcjKjPTsp54KZTl0JJc4eHS7GdtYbyJur7GsUEIzWGvghvn6l2k9mf1fI/GmfuxmITmUS
qb883VCutWJcFS1217pTMZNjZ5bkY/e7SMdMpx/SZL/7VMyZP6rIH6wP+rMKt4FGnDRLkCHn/fGL
6N3HmXIIDHqElGDNHRliNl/8028yksg0Nxm9haH3T4CJ+cUb5hmFxS1ZynjYV0iB9IQP7qwqAxa8
muyzEbUfLW/jI3fccd1bsOpkwjH1Mh4Q7j6myJckS1ivHl3v23O7ZHbReHOYM5N9bY7mAj6ptZ18
RrNOYBhrMsFYhHIPwVEOY7HRsMv6BSMkRdPdazstI5etVckatuidbvzoGr/YQlrFG98M+lLehkhU
jZjl/+cgb1I2MjI1qM9KSYtWaYN+oymwwxa647vH5xIOYyh8CoPhCeObG8Hox6V/HoeQrDifZBnZ
rgAgZp8dAyvJ3LyQUzPEoL/cuBDbp8rYSvO9qwAB1gKwLEwA460VhgGaBfNPN7bNISXhdOECxisY
x5A3YoZi4+UUNTSt2xvcIaymDMouz9MZhEG4nWKUTVnkiPeqR2tnq8G4k5uelFV/kbfYtDNSNHLS
aN9xYMTLICTxOFbIyUGCS0IQuVjaXHGUDTA3C7X3nHnLjhSK0yorI20ZOXW7Z9tgLVxHhZiduVg6
/ftzm8BbIl+Pjv8NfYt/C37LlTWq4uJAQwUBIgqTWz8F3iqZyWZdOtkH5GssfApKAavDj1ZJRVeZ
AneeMpxzqkvL3rZE/cBH6lw9EjcMNFPdHBPKGHQi3bZgRuAAGIGhFBlvpCDcAna78CNskk3SfsZP
2aDjkHjRcZJfB0Znc5sTUvKUgndlt1bUvNlUU60+ovnXZa6dVuiTmYPG9kkvV6WD8xR7xlE0ZXwi
SnoPsNXbCc34aqagxJI34O2mA9Cd1IA92sMJ4lsRahVhEwGmWJJyjCJ3TtHYJmcvbFT24HHxKyQx
I3EyskiD/pf8NWcj/5UEnU3clOPy+d0yDjGLCZl10NEKnvu7zcje2ylIq/BC54fbmOmPSM12tkle
VOm16ur5CT3V36abgB9zFIyKZovMT6EXNUhdjp5VSzlM0ueJknz0X0/dhndOYOkvAJGgfhwRYavQ
jWwtZ3hJQH6SbdKt+quQVuYkd7Im937Xl+eBbSN5fnoJvMNROA34TpUwEFfdItZ5LvitmDiyzh2x
umResU6BbqyEhvvang9F1H7UZYk93CDcGr9CdmBIs6SNiE8AH8ezRPuvG/JQAKpYt41abWwtabdd
For98xN53iWGmlpi/hypFe6tqJIjXvSzogzxqz+GD2DX40ffF18p02A36F7yeSRR9t7sziVsxsSC
J+VBYNXtmzfhX4ZUQ1rwLBnyTc/HSJr8lAKPv+4PptjxtiSOLYva6lktTrNDqzcshEPGTUqKVeQn
8Hsw4fRu0i6LSZhojR9yAxy55c4WsDNgT1xjMPdXsxHuMiPCgDFEede9KDqRv0cscljkxNEAbKhN
LCqy7NMMEmsB3gOMkt4YRceQXDjVpx6XORjUlsmc6darfIonirHW5vRSHJQV1b6fknTbCRxctgOG
ONGRGc8DKN1CYGoZVK9Rbii43oDogCYmHCw3H1CSm8vY0huoqd0yIuKiOMUorMZAdmcfzbNVX/jO
Wqgd9RuhfadR1GRGFL+VwksfnqmKUz+zyXvmuf/2zsKKIVBbTCBQypAIXNaupdRom6lnb1mXjP0w
8LVNdiZesHW4qzQx+s1ScQYynAeRfkVkY1egS5u8Vi8GjnKQcj4dM6Uqm5XsS8IuWHvclRhWI/pe
yMZkN50d1AHxmS4jqqnSRaffJ2zfZ+Ung7glnfJ11nH/1crikZeGfi6t5CexNsVP5mgoeizUf3WN
fjROKF5tp3mw/VV/udMZrfss2wJ8K++jVtTWDxa5/+HqvJbbZtIt+kSoQg63zBRJZUuyblC2bCNn
oBGe/qxueMan5oZF0n+wRKLxhb3XzvLxqwrx7UblUL8XU8dVbZTBKSuN8LKeXAgWP5JseXQ1Si/G
HWClTO3SDzClgR+gTJuK40Sh6d5ZI9kh9KnKxiMEZpxpNoutyDjBD53Fht2udJPIVDwDLG7/eNpw
C5x+fiJxlFC/Of4Wj7Nxh749u5Wa9H0YLahNOWJvhGvTX0zf7XLCfx5UjOEKdMubBaI5+jQHZLab
dfsRS9TWlRe15k7zcWG6gmmal1lXXAEj40IHT3OdMMxvbXaVLJbZRrqgNh/1EIIAkd38N2XnMch7
6ofXLsSiej6Mm4agzGFJvthRAhD571ugmi4jfE1Ubm1BPkg4Mr9qiEwld+u89h8xJKFUsAXOPSjL
aqeQLmgQ2LSVNqP1WgQI4lgAdxBISjB7GP9qrfWvXZz8CTjgX5eQTLUWHHGF2v21yvI7SoboTl39
6SipIYJIAaP1Xju0xXfrBYKoB6U9bRcYwLulyr1XNRCBSUEwW/IyxpyVBskuRNp1TM8dHQb+lIzH
pbeTR83Tw4d1az3ZqXNSFomFmg+IoW0TxKOzlyz16OBqbbqOB3w5I/ifQQFtyNM6r4wtzz8jQ3iw
lzF8Ug/8896xIQQKzPCIPU3t1QTf+42y9HHtJJsC8M1dUPxRi+ROcHtusYc3gu/LWPZ3QODZLk1j
uydFndY0MV5ivcpOfpqWcEe7GTzpfFblho0nAc4uSswwJSanDDgHStrsnCoKvNzYrrdkNdJXD3zT
GvKjKQpVueGQcsZFyaZtnWxP2vgoIqhdWJKdURoRdFTqOPSnvbLdbQWtH+uX4Sfh0G86ic+LnYlr
PhUd+aPjEbLiZpX+uCV3YoFHf64JwYRi8MaWDq+TXBviVbMAklVsduQ+MVq8ftPpeL5wgX2UsStu
Y4PsVqtIHbY7jRIEsDbAgWmekI0n8V6Xn5l66DJqTWbpkHHk9z3UrOQROG3MJIytFYAo1k6hlW5y
2XkaQquvWnjmiPLuMIJ6d+qZegiM6e9LI9Bgkss/Ve/VFYG+Xt0Fu7KNcyzvMKzv1lmVJ0D72npJ
Spa8sJCRYe4u8TQTz+nepXV8WWobv8fIvjPtEexYs2ccO8NPIWejsFp3QE6RI633DCg7qf6F93Bt
ErQ8b+7LvL+qsy33dojhSE4xSUYte8o/EUIfTDJ0y+vTPqWp6GHN7ESsnZwBkNC/B+g0NOg61hSr
EA23Fw9/Ip3IZPmf8Pg5DiIj+URgMpy7PifaN3SMHVydqTqW3tkxXwNTzD85HdMo5U7ARI6WyyAl
LtCzQ+X16c0jmWRH8Tr/tMad200/Im6tJ6Wo+LfWWjykIUmA3D/sATfrAdc1Wi3x3hGpsaBbe+4o
O1/auCBgNg1Oa/3pkjOEaV5EN6WJtarupYq4p2fSk1cAYFgbDIKOcB1IEW0Qedq+GeBujObw1Joj
/jidjiaoUMSGDAs3i7DSYw3MXq1khc0nMmSkdi1VymiWmfV+Mc3oktiYt9SzSb6cGaee4sA6qffx
/ofEdXLzJ6PcMo4opUaGINBf6srsrqqErwpm2G7Z7dbaNq2WhlAdjPH8Gx4evOA/lmA53jaKs1aI
fe0XGVJO5mlK1F3aLBzSBXsfnw61O3RWMCRonNPK/VyvjjzATkpOgrq41GWW2hYZznnCqoRf+Yki
neE2k5xtmY3WlQr5ViRuy5Z0YhJHjp9zc9MPAwkH5m20wxE8WB9A9L8ezAQFmYeOOCdz+xtzw3xQ
JlusDoAdZPEgrCrdqv17nTjBQ0KeB8tsM9vqtfMCYT7BUYvWVMWW9NB2ruTM3zPjGiKAN2C3Eadq
J522eZ8J5EEmOeCY9uhBmCSSIweuSc3sXD//id2qPtvsQY7EO7FDVZuWziO40AqnzZSP8wdn8nvg
s9HMtYUsuJwUG10U7m7xYn5qQ6qj1vsA+ukXVWqq2w7eUIpuChLXInlXbRjVvjGcHUG4RjuyVoeF
7rZG+1Qn5htG8uzcLY15HicMa1HUlQ9qJINQrKF6n28WOLlPy0ZlpZV+/CLYIh7S1hEgEKS2o5gw
unqdeC0CwPCBTRcouuYxcoiq5LPpbqEfk5CTNTCUMq/aowjqto4mKiLMAXMSCItAD8sJVL3Bn+aP
lHxO+clsOJ5ZFQ4+wZldTLinIc5dLubPyIy/gjQorlaZrWPjf5NhpxcM1dywIYoVzxYN9wL7+xVh
2KmZRHyDYYXsnw3utp3K+h2IJ+BKXD/HyYPUiyMKVZdu4wOBz+R3C2nqWcr9vvLPkdbUj5k9wccu
8eQHbb+g9sFv9bf9ZRBw0HRDHBcHDRzVB5tBv92URdq/loW5M1KjvsPnUTxWOe35WsPNxcKHyGqz
tILm6M52vQu77EdF4C0cQK14tF2LTy3pKRR9jXzhjmrcAy3w7MCToCBhVKEuJDutmt1klcSkYYB4
7YuOgHQWM2A8GGFEzfirscBBqFlgrbsfTUoXhEJgKQ/oBrca9IJrZyDjjcxBHBwXpYd6WfWGjRgq
3fQJpb1ayi555T3JPHrVh6PzwSxpGvfqPr9kcJxZmqJboHM3CIrIpU62j4tpx6kLcQzpCOER4tA3
AySHxiGRuovSqy31fIXdDSdjYaW3M6KdEtWNjTPgF6isazdPCAPseXpMzJoooPJTC7Tq1MhTB8ag
d1NC4FgeR9oAAxF/5w/1fnCFN9TCuEU36GIZkK5/eoF8W/rOnVWgTFK/UJLEOjzK7clGjvO3wp6j
FzMCjR3n+DmbeNZuc9IjROpJC7153uTBZeroHODt72uS1a5qf67W6U0191uPXgPMJqvKzgc6jZRR
nM3axoDo5A6YLgMkl/yrq/WgOkkzr3vXS+/VjZPuqhdDzHKjwmgeTP2hct3puZr1mlyxqP4+Odbf
Z+t7kx0fYtN0AO0u86WkqPLSAIcZghE2Sp9c9NEO6KV3GSfEM5EefayF3VSVncx+m3Yxt4orWQhi
n8TsHzq5lvDJaDmmHHbbCfIn0za52auCwtqqiYUvooWiJo5Q4YXv5ETl3wSafM8u/A9cKwBYHDDI
Y9tZN4fUv43RFNGLlENDk6t/wPOJH1iT6G8RvmG0kCYSx6l59bMUj3oNFIYB46UPWNMByt6EFeFe
gQQSiLgN7/j8jhpD+pvGEAIwRg+ipUa0+N+HOvH/vozQ5xyQPJg7nbkyIWpEIgkPBp66oRhDOO0Z
GJbbAPvZvskgZeE3X7yTF6GVVIYZHxAnh4AHbrd1n/HLtoX+ovYWaYTpHvXIbjAgw8psxVtXDZ6+
Y8Ytw8htjF7WEL8sZhRsVlN8Z6KhnGaGa6kFoLbwXxD+jkxdEwqqIsDWOLbecINaPnmpddRyUtfy
UshVAAy/Y4NHaDtLodnYBMHK7aja9gXDPWFrdUOTLZkD9B7ZczEhNkLiECwjWE5GW+qhk+bh2XSx
C0g3LvPaBjduH+3X0RA17B1YcwrhKXVwrFjIbNVL3+nm05uVoNRUcnUkaZvGBtWx9hJePLZHn7aV
T2msLs1QfgaNe1O3YCECgmKZF/e0RVg7swO/V3SFUzyiNiDmSBVGqh5Sz7yC+/o4+WJjdf2mN7/7
TPY/A0ZZ+1kbnPOgF+S5JKAFSVxpD1w0zHpI+Not+BwR7EI8mcd3dcNVX2Qv9oo9GTLJJiNEkp2m
af+ofZrSdHkaLfNCt1G81vPiXR2v+HLbPr6xE4/3je/AjLR6AQA637I6igiJFBxKlUTZhITRtiik
HBbJ8jov6+6npvmMrOSr1m9QxOfpcBhAeWLnD2lcpHucs2xf1c5ZKR/YlyRvFsOqbaTB7e58dJV0
EJeFhJh1MpTzCrutCcvvtMJCmAC6ZHeQ5uO3JLHIsWvm+v59P/xWM0L1UDnRLSVxDU1hXZwrPakv
qVhaEBnihyoaA9fqLvXofIVchNu1BOX8ZUmNM2VLILN7z/h/TzKi9JFGFdgKLjD17N+DiV2cZCSs
TVo5W4899LAtmYD+IZHC4M5gYY8Dd2LY9Z+y0ll685u10AVPf8awnJ80uDGnxNdJXerKd10I2KH0
x1fLAQCzFEZ16RPv29gK8y4viG4PTbobpL/fMR3RZerGrzhmIp50rCksgsjOHtHxzxHRbpoLnRP7
NikcTcIIDgjDJsoWPhC5bYl0RrDKteN6INbYFujPYq6qRz+wt+pVwaTpGhpmfVLnjlsyBrcbgEr4
ku/5hR+XpjbPagg1We1fWoB6Odyt3w0DjZuyizYELOz6mQnUNHMp70Uw5LvIdzCOJnFDBrNWfyfc
wd4F3BnPoiCSOAow76z3GdTwb/96fSJ+qmaT2M0vgdTs2FoY0goz+t1IZ6t6iNNJv1MLSKz2SJMg
aKat9m3KRXwYTGCwvTPtR6Pzn3REwUxF6vyvcLnStY0WuMH32k4Y9SR1+H309LNRdeDwuuTaQov/
Nkw/1u2djgihWtz+Twd8XA8YW2t1rd2I5EGubMzuQ5e8qUIO0nh88shk2jSjG+DYz06tjWC1YXQF
wwKWW1Fs1eSO05MBlQzVpkcPRs7mQSdJsCwiUAopd7FiyPf6iIZSEkwc2WUoksoywQ1cbLAHfYbW
MLIzJAnqamv8vW0E35NsrOH0jsZ+mtrpOKI9u0VhEdyImmZTCe7Ja8wGw00bXXKEIDTl6FEisxjP
yq3BoUnGicXgwaIECcbiox1r65vX1GctMt33xPOuUWg5v7AzX8tuIJfJ9HYiStvdVLxDnd7Z+Mhu
uvw7xR6IFSfzWTrJl5kupOZpp5aSQd8j5cNeefW1pYc7kc9n5u9O41bfWosNXzcOjyaJZPjGXH8d
yvQZqqPEYKqGbBWKDtoF9aCm42pJxUx4H8f6mViuGpS4AUZAC+rj2kO4Jt+0hHT1U2OaFuo3acum
5dkokyvxFiZRKvxmixhh/N/FBGML/HNZ+SjsoN3HDlmb61e+qpYjylE4PlKEljhWee+27KXngJhF
Of7lHsyPW2FaGtsHCIKgdIiDu8/1uj95UlFcXCLLg68shcVupnEHTTDKhFId4pAtT2rJzEQ7H31z
D4yUkrM10d+Khv3NYkFgjQMgdyQsNYJ2GLrBBKDYNlv3arT9ncH46aTkyv/Uy1mjM5fx7YSbpJVG
/K5Df7f+arRxRGTtpWTKx+NwCereOKxlkDuDSWErlZ8qRwYkTXOJiy7otRdKmW77/3a5JGeTxseQ
BV1xdDEnw35QD40zo/g2YLarlwJvV+G69XVWJBKqPPI0Uu89XGrszj3i0VNpP9a6aR//DSTUsxqL
3MaY0ZSpSa/aGeh0QM3E/0/JMSd6m/1a8Wmunm7//XN5Busi9Iqz+q7EGX/1ziACpgWj04XIvm0r
y14bzd31CTVmx00e2h3DcZ1J3Lt6lvWixVNIgNEoDeGzbqB09CzrUT1YAlRrXoah85EYebTTcjdn
e1i/41MHdWMbaXwVSR9fx8z+k4PEMnZDrrcXHV/DNqDeeiLD0npVaw+/QZ/DUXJp/Lw6VE5pXtJe
RjQwj2NUYr47cdx/y7KElmVKzNesm14HqUFkDCX2WTTSxhBCH299DRhf1UXNxW/iwN8WmQ+B3Ed4
a9TRs/SD37P+K17T8rnsQK+XZig+Rgul6Ax5a32m3mNSKzajfG99pme70QBfDNs1JT32um5REbUS
tcmEjCY6DWlDTEHwfRLeWuHYG3LLyDDXouHaTf5rB+nn3JuxAWn8P05b9cwhqJWyEqCsSfpSFA/i
pSMc9dFJmvWVa5XNlk5pnpG5cK9D/JGBJ1WTw7bDNj6bSHBUC9T0XDesUMKd+p7ac0XZKf+Za2VM
pZYjU9fug7QBh9mjEEI4/lvvvfKtQ1VNjzTMbEPn30bZwN2SFvIhhMnRL1T2jcD4CM8jZRS01Ls6
W96XAD07Arn6WY+RR8QpMaUe0w62riil2QpHh3ZC3eZZEfszeUR4nfXZq68Hd31wcQuk4k3SRx1O
BKq2lhQCq2MhqCSAaYRgSd3HO8su70rQ/ZB5l6o4YbzDSsst2AaQc7bswvVWLAqWL9golvnRj07N
7lzSuSFR8g/OlDMcSSfTn6y79dcSDWwKqIDnQ9HAJjT6xjwskd34m9Sxnfu2/sIPlLCJ6ZLHWj7r
AoIl3GLjRIZ5UCucGUjMRurgrpYRWrs+RXDxp2kF8kenIT5VNrboHQmjUVIpY4F1nXrimBfkx3YJ
SP5/VLlWmzz8FjgNydtk6xGdhcwZbuc0u5TIVhkcD/ytuuUne1cmSm08fWREI8RTel5PgJXMYOIg
p6gVPbHTsL6SAQAmW75v3MLmXVX32r2YDOeYef6e26TkbaGUVQ9Fil+kg+N+ttuPrqLjs+Wwy49c
8oNVi0idQ2cS14RwV/On5PC1RBJu89kvduZ/Nw1xFlfbJYu9Y92YGGMbx4bc3UxsboZvsWV811Jv
enRH9xdn2IY/nl5oC1nOxYTCdES3RFo0vejRYt8RTvFcM7e4CE88qWVsI/Ok1LOsObIbwBmF3Vz4
OiK/WLuoXXUyO/E2Ja1onWaQw3qq0tGBhwKMaSw7Co5xgaeeNVDD2BlLdZZpDf1NvQrIFkQbLVVM
mD6t7RiUJWwwj/JVdnxl7xNeEc0H9rKP4+zV3xM7cslOIjjJsTknleY5MgRMJGLmsiIjvUQtW3wv
CK6m5V+BwVSfrm6TzROBnm5sE9w6881zJOGYrt6+my426pWymGqfanLXMdMHa6VtVaFtzk76WA3M
G8bhvhzi7ldtdvc6C7YPw0eg66dbtams9aw+NWz1uM8yD55SY9qFUq2feom9MUrr1lgRoxnbTmtA
tGb3YBX+afIdWr4o/bUqT8BwwRxIu7tVbh80XwPpm/dTe040Lb7+Y62BxRmvXELBMVimF+rcjmg+
QtUrp2K51Bn47MwoojiFVDMbHnnjvPXv/cy8zknQHBgWTXvHJOJWY2y+85FQ/qp7PTuz4R1PRpq/
V9HiPickDe3NIUf6Rf0QcrlR2nZm6H9n5gp3VyT+d3y8yL9aytM5femycTkaPXBdk+U2kBn/XC0o
DoxUv7DMBzU/TP2zmgSncMDYP20T9ju3xQclkHgUv5rLh1Dn1IaeIeHx3vRWxpBvJBJlMGrBPhcO
KAaHCPdZv7wIPuTH2HD3hDYsL3HIW7UUAUUL5nPAQC232za5Rpznp/95Nk6kCIy1JI31sc66EU/V
gBn9ksaEFecug7ZOF95Vluhd4w5/2PYeGSWSAofV8GBPHp5KUH7vuon0psED8TUG/sFKE+3TK9P5
Xn2bg5l58lDRVM0DYBbXcO27ESvTBqVT8zA4urNtxor0dbVWXnQbI6JU6vQGE6A4zJyTGhnEk/da
o97bCrMdzovjjjcPkNzY+z+tkrke150dBeEug5l9iVs4tLWGA68JUdjrxRtJCx/d6N37YvpS/cNQ
kW9dlLOUE1L0IrKQDO6W5SqX330+wyP/77E1uHy5SKtotr5BMkafhvVL14pum2ro1zXk6mrxhz+i
OI/eTwdbLZElpn0XNUyBPbN0gH+6FrgZUBRqeVlwl2fhcsFA/uxTcK2SFChZDprtXhy1GOZUHdT6
LhrH5rtNzcJS4pvu5+1FHZlolFJi1Xyxj38EHjpuNcTPQKjs6xgxLD4jdiW2diMMPsy2M8OBg0j7
Zmch4H82bKtHt14Z38p5QCqO9Bh+XB2ZpIenk/1gtwytS+Fkm2zMMR0wf8agwRCrzV/4SjhnvMHd
47wjYSYA3gDOOsftz740OAILX7mNUQRXgSv1o50zC5N2gjWJ2yoyO/E2Wov16A8WNI0qw77Dv7NW
vaTMkVLIj6ZeDn4j7pCcXTQ7CTHCu9/V8anGFpZMSWqa4wLkGwMetM6woU+wbLM+9EQObmzbPWdz
TRCFETADlOM/VdA6Ht3hwDBJ7csKw/g1BZVzGEL/XimIk2r+wOjhPcUJ3lwJVxBzT/8Rz+t+3p06
RDZF/23IIjnfTiTiFDaLaI2/RWgi4BtHxfReXdX3ApD6Q+175c7Dlv1qau1zHInfWepIiCS1GMVQ
D+ah+GIUPEyfSzGCBP5TjOGhdwePs7y6b2MSgpjwbIIuA8cwGA0keHmoDoH7MprVk6PqMAgLxCjF
8tSH/ZKU4T3b2QRPgYVRJvGyY25rJ/9l8TINMPvU/ZqaEUtLb7CzrTIrAxmlfXPE8JrkZnj2+wEY
mJPCzFZ1hp3RU9NrhBc6Mvx7qXFTD8bQhUyBc8JDs2j5VfPfu9m5N57jIfo1D7NDgh3ttxXNxRfo
c6ctiDtI2KAYODKAkUYIkP2iPLWW+Rsx03D/7331EnPvt1LLgIlI6ZR6sLPlba5sbX0rdHtrW/fk
U0VjmZNoXeYHO+qZko+akxyBAaD6Z+IZexUQdwoOtWKLfxB7f1ckPrMsVflR1TtXO3MYlEJmjKoP
iwSwo5y3ja7TgzK3JVeOZyM4iDPFJ2ZrzGcEYqCRaXuBqzWBTFEOP80i42tTGdHJnOePte9VN+3K
tqpdFM3vlek1P8l4VEWPUdvERywzDHTZ1HcxcA23A+hFdoh54OvXryb9f81bmnrhoevKW7NM9cUt
vQsG9bMYgEAaGkMieAFs0YRG9OLIMY/ljhlH2+TVLqjjZ9T97U2Xg3cbzZaRMTgRfmRxzJjkA5Tu
rz6bvnPvwC4TwNZVF53uJMvNINcFCjMaOFnUENV+ydDk8dFL7XsAuCkL/nSs3+RWp38OIJ+gSI9P
lp9qMmQmfdWa5FGP2wlbW4d0QNfmqyC1c6MqDiHQ3oKKY0I1UPXiDyvOrNuqLdNu41Cahr5zA8ZP
S0Ptoc+ac0y9Yr4ixdq5cBPuUZC80Wkilo1kUCbNL8IpbB0nSG3NVncpi4fO+W434yiPeSIlPJ3x
uXIw6qPZ31c6JvbeID2cg+0FgThrsbpgSimxCj7W5w3t/QdqUYz44mEm+4k4MjCy4PD8PQE600sl
gnWxhlHhnBLQecZ7nuyg2rlS0VJBF0Epu9gahuuZjYgTRPeC0eHZalruraNnnPCVR6dV7svQ6jTM
5OqpW1Sy0AUaQFlPOSxdmKlZ/jyUy5M1mBj9ckx9aWk+mEzHL6yK8aU4JIplhvuzS8wEBx13LrWI
G0PdvPR2fhlbe78qmsaaCY5InOm+NFp3F7qoY2viOVSBl7T+tnGn/i3M8zszrr1jMNbzThXo9J/b
0cKCzvfrl29Mt7K0ll+MfaufXWT96Vm8XdQWA0mHdVdPbrXRiAbbdMn4FQyScWPWTw3j+psSHIZg
m5FT9NNjapDkrhYAUwmYyEAwubMt2KpxX51CvnzK/OJj/LiDTQC9w3JH8NypdYjks1LnGlaS8RyN
7XYIvOA0OXnyVLpMsmTThLL7VbGSWtYXpVPmF/ByzkbPEptgJyc/J61dn/LaI/anJUp1HdBQZmwr
wyYAp9KLgzr35xTFNh4eG0JApHMgpe5O7/Ce+gnCgagAlkl49SP3nhh/ti7ulB8LlSM6swSKvO17
RzjG8U+R6guq97E7zqHg8PfM4TdnwoNXV4jF4rLcFxokzn+HANJTZC/LEu4qzDx7n2SMU2JBiseS
MH/OzN5sB88R2gxzn/FtvZVBW28cwcib72l61oXVb0LEbScTexE7JYnBHRGXNxTP1OYxXQWAISWf
q9you6xC2BnN/NATPsbwyH7uaEHoEPvPZeZM2Ooh0vMWwv+Rbys9jRYz+EC5c81lAGBMbtzVbXI2
GBNZXfKVFcKqcj3S7TETPVZWF/+ce+FvsJL1d0G13FZnelR8ArrAT0um0V9pdpuZD0VLFuHkzXdm
RgicpQRT2jg1L1pqmajx2uFxReuq2YWBqLzFy3y0RDEw1DfyF+zcT1VpkL3Umi+D3VMMSevECGQ5
lTwb+hWdK7fiZ1Ev5YN6NoCp2icaGru4NLInrbT8DT9B+qvof5pdE1+4eSCokDj2OQ+zq9cOLfYN
qegiHufNQS+8Tyw9Wn+9Vhlt199uE4TTfRTeN4L1RFrVI+BwhCqGmFArVum3MtbBZUC8MSKBpkSu
IxRxEs0hxWdEFpE07Lcx6+eknrxVC8kuuLoTZf+hPkvDaGQYNMLHjcf1f4q4O+N5oKda/MUddymC
b75uOKG5L27X92z0iC1SlAcXiIYCxOdnxqzhQdR1/DrmVrGZw/Q3GXnJqxh0ps86wv19E8Wfa/tH
hG+45791sqvMwH/EjlhEI44e1V1p7hVrC4jNkVgeT3Clb1O9OdY9aXudY4YXxjDlK9BVotVDLIhl
kl7jgQwzE+suy5RmvhDD8ICeamELBQ77r6t6IKJ1qQPrjnEFHmOb8b7fZ391xJmRHTu524xwqu0c
4r+2aly2zsygcwEAYY1s4iEctKjY9G3aEzTIg5YW4RUR38mVWjP11pIuv4AiGEizsgd1O2Pbmj6q
Vzkk2XXthspnXPeadRSxeJYRGMro0VRsQ8t8rrgMsA46A9PUtAv1Z7VO0t3otxVryakNK/c+LyIT
wxc/aOGKl8BDbG6KNz+zgnuljeVICB5yMb7XNW5bTL7BZtWzMT1yrp12DcN6WQXVf0fywTJcKtQS
zCiX/KuvjSOrr/ymTeFwFcJ5nkhX+W1DyQl78coVjkyiEd8hF5XHZYTQFWflUWsnbgp8uhtzNLOn
uXZnsrTck7q9qocxSVHU1Lg+s+rH3BvtRpURCI5QXSo9dcq3TIlS9Rw7PHm7/rhte7R3Su7AZ8j+
lNJvEycGFDE55FQP6kM0DGaAtW405MXhpxaJAXBGcRTyAU2cAuqqB3MKsKOn1ffRzmCuSmmNh4iC
UIuZggDzhaYXWJ3SBO6/liSHqWQ6pAy7UOrIOVGtuKenzY4ZXZLNd+umjRExcTHIrCuIQKsQJO5z
vMOA5umqJHpbYsnVg0e8FRRzxoGi7v9EkvSTxqlGQts8HwJJ+qmW/iu2dk7ldDg7EO87AI33HvdC
kGt+vPcbJkJFD84DZiJ/0TbwrolD9lxfl7TyUZb8XLrlW3OMsi7/UQ3dF0uI+scS1vdD8FtpS8Y+
yS92kUjQYGBcUy+in9ECTMSrwKeey52FR+USaYVz074piYJ6UJIWAk8Rt3pE31XgdXfpHPlPDOux
GpPzjSWMezuq6BeiKhfuFDOXexVcqilPSLnWr2Sr2G9NHn2NbvRgJX5/1Rljn5Nl+qXk5qpfi4lL
25hoGc5KNNJZlYupZhC7Fla90i8hWAiPKVClTeJF6c+IoFkkvRJiA2esyZFGOMMuc0mytLTlOqaZ
9RgJfcGIU3yhVHQuVVTclKtjKZ7VADljraeH7xyu87GTfZ3hcVesraJc55hGSFJN5jATV/OBAM0M
8gHpUp1KUFScvR2kn52q9q2s1o/VkXH+/GKaHji0xHseCnEa6iB6NhojvBuHuICGVCV7K5hbvlxE
gBQjXVw0jz8Q+4OZ0ZofUxZd0rEBrSA39tXsGMRBUuGroqlkWrtBRd8jniIuatWVmbX/rPYyto3x
BkIQy1mn3hiova/RsOR4waUip8NZUWa2fa2ZlBz9tMGpohYpkd5fzF4w4wWTQUZUnpzKsXG3jIwM
4som525ayCPD7ABsoODYamaE9yjoZBDQnD4tLNlwenfeuYuG5tIEmNs36mkkg2YKYTPJKYgn2uhF
+pMbC7MeYovakFQhjgbtzbYHWveR2aJ6mfj8hj2iFF1Zi1MxoB2/qh8QodOvPJzTvUDttVrvbEmX
WyeiZFeL3egQc+Xp80MY2vInitOQMGSgY6q2yA3g1HODtg8KmUwsibQOBKQZWwc0vNle1aM9Uakh
6KJNwHj9pL6O1cSwZf2/LF5r7H3ycuWEOtWy8MlYkEC7rvtVkCHxFGtLJ60bwY6kvWAvumzh926h
92vqhzmvsMrYyylB/HXqAr0C60fgVWSiOAsELkL14KOLXZ/9e8+Tf5qNmDJqSFK7f38AvupETuOl
n+YKr4D7PCrtQJJTB8iX6jwGimkRROtyOGKdvwfaV/n4yTnqW9/6IaxSezbgRgFk0Fk2OsUjZCkQ
oAW1iuY61KoT/uNKZv6UqY4QI2m+LbJ/RaykS/woQn350qBZaP20ZZrbzEyUCd2BHrqNBtIUzKX+
ohwfD1HRZW8o5TKgiBnQgcrUWGyBFJ8P48md2+ZXJjUuBjqaDfrNA6Q456M04SeqoY43FO1hyRGp
1LONopbK4hT3/fItx037JfqeUUoYYG3F6JTGRve8iISlMmj0OxNl/DY2WasHZCBgyHJRRFJc3Zrp
Tk0KgVOb16pw39Q4M+y6X1XoeTKNiu1ZLcLHyudWJlo6C3tqvXMxF4QYMb+L/QjIw+JMj5Ahm7su
yfKNZkGhZxTzlBX8esHfnI3e3LBUE98dHWR2OLcC5SyAO3WCUDBa1xCt0NMAT3HTDr1PI80aVB1N
fcWqKs/i5387nnrkljNq2XSI3Gy6OTGKH2Fmq6BJJqg86FBI7X4akC0H03EZvG+Nrw3H1faHx/0m
EPA+jHZ9yes2fFEP4HWekR7H9+qVBksA3CQgpD5ItZcG3MpfVaebpsPG6D3vqcb6ruVB/b3AY/P3
WqzAhnbEdTXcpqIR7SNfHY28JHnfaVlApj4oLgNg3i7H2/c5NSAbe0Kti8E7KD34P9xC2yPEXMVj
YBU+U/BeryZBwJ2tz39PpYKU1396BvWMSUBTBVfHIWZFTyHXR0PSvnQGjL12RpTTNmbzkgZYketA
e9V9238uYElKPVzTkOFoY6JZx8IIPruDoDrdEUAmibK9cVyS9LR0ZvAZaWARabfLTW22I8BP6ehs
k2Q5tA2aBOIKsVfrjYeRWzdORVkOdExhyUK7jI/BEEz3PgNK1N8JdZb0ii2ljNoiByu3x37ZJFyL
G6vt8mMZI7gtqI0RCEm7EaO7Ea1FPG9AQ9cPSFmoKYEbK+Dx5LEFHjocXyhNq3I7f9l1Oz/n4fRM
cM3LKmQbSAOum/EZgAMRaSMrahKZn10GXU9az+xqnc1ndk/KdOj0Fz0q30zNZ7LieOW2GNG7eUVk
72P6xSfYyBEkMo0QVr8vyNDi/3eNvfaHM7flUb3SA50JTpEzgVWvBcGJuwFa5pYZ3XxVf2xjK3ek
LH6+eovnHBN2m2lRnOrEPonlTEQkeGkjMP3DErbZTpXNQ6ft4tI5gPaGq2XO0S4GL3vOAqKeZuvB
E6w96Hjz5jLgeVPdsdp2/3tQ743QEUBzt8/q/UpuCrp60e7Mjr4rH1ixNL7I9p3NJmATDy62/gDa
6fq6SMevqfs/ys5rOXIky7a/0lbPFz0AHHJsuh9CC0ZQJpnMF1iqgtYaX3+Xe2R1dWWNVd/7kDQG
ZTICcD9+zt5rp78GBWltt4qI/+WL4/bmKSqd5lTUdXRHsgfnmb6ycIiLeNOK/pXlzny2nfRTg/9s
lWObu1OCfCFQ1ie/EQftiC6WswCwlZZY0/a+leZCQjdDjE0UCAi7FIkvt+J0qLhKl8DZ604O8BtX
9kkEor1mmEM2QIki4pn0nozF0N4syFrPcZ8RvJuShXprfIRaw4HdTJ0VW/nX3h/e5zpLt7YIfIC1
3TUkyuvZXWJvP+pkDBACfAoNw3kjyOOYWLm4jOBYfjey6Bpc6Sl/GmWWx8JIj3/VlZEjPhRVUwQJ
VlYPw5QtjZ6+BorUNJBjKF1RSBjdFIu1lVWEdHnuG1umdmMK/q7PQXzMNtEvOTIGede4PWkrVgjf
1XHrb9DgKH8sbTHXClh0+5oOpCFmsmo71iCxGSiIN+FG+CxCd9d5Qtxn9R3UhxUM94TimGS1bjWI
qr+7vavDpFwZx9DjxHVTAJhOHvC6ykmvjhtczVuDQXNPtGNAxNJAdIXm73yPTo4KSfGh6R3aNHZu
Dx2ZmQLLFsc3Vt2tmyfvWYc2ci8g8RwUNBJBKz11leNi1+LZ02btboLW8AT/4UujjA8y1Rw7w9Gd
hvVNhEpOwkK8LyI8xgyonwh0q3aJznmI0SpVSjdFa2UyM0WIZ0i9m1Tapifc6zoPoMfBmwMxVeLi
4NOtYdU0RInA/LkPpgGAjhWWT0jbyis9w6N6tMgPJSFXWxiU59IevkfswZ1Fy0+e7Cq3yla1MZn8
dxymlRVZKPkQ2VC28GsQaqLeBB7WcWKs7O3vH6MnnZJOgTdk8Oxy0yMQO7T0CLa3c1gdMlUcbaSa
tQF6qkw/KUffWGfOunXBdxcIhS5FvuBoQFL8oUD8kTjRw2Tc33ZRdCL71Eyn6zL1TN3rPLumCcB5
nqaTMXferliW/GSj9jsKEp+VjxZZBPmMAOahnci1eU60eE9ANpNSy/fufYEAM/JDLkzpZy0y+CO+
HVgna7FZpvWWJoDUu0ahtmzslAA4roxvVkAWibqKkP6cs751tmUwkUMrPcNGKTO4nazH7Zwi+y1M
/2QaHNCsxm/JbE31rcSj0hoz0CXJ98rFukvyythmFdQMetPmA+JfsITAGlczs9n3uMgfcnfaq/uq
jGcTJbJU1+kBJwVkHmyXcGESbXwRTq4/xiG9Jy7lxUg/EUjpbqLZAUMvvilBNSKuXV9jwqtEKOCj
ScLCZI0PiYvlRAG5fR+jbqLdZS3O59s9yovRr1SlHxBDfXZmsrDrKSc5m17sYMfxl2TqUIGmO3Ip
7kMgIPubPL/JMJUV43XyGv/CIL+8Aqq9Av4sHzQa3tvf39PGDgG9BcHqJmvxTea0fl8TAl4JfT85
ZIsqUVdtouO9LVBZJjPonci+83oXzqUvnNPMqenBRpfGRMZ+Svyye6Al3D0EgEKOGWvdyqXYU4oO
F3jXAb2Nuy3KbroVezQ0wQgvfkzMi05Er21/Ax/HjjP2wUMvyhctqW0O9Pl8KPXlI2CDelcj1CJB
twi3XsCSohlAKJQpLGhzhHE+5JQqL3ZhhiOezL6rvyRv4Rhrjxib831U6fNVGNCGsRB8cbG9rhA4
c7Hi1MAvyXI2YGGeowe9Tr+xUSFUsGf7BeT6uKb5m8HQ1uyXcSU+O2XxQQ3lbd3r9qyVwb6rW1ZK
+OKHnCnS7tbhQYbO7CbzD/A2p3cjtp5bp6pSclXRp9QxjUH072mxkKdkTNoWyuF0BloN12dp7/Pw
E82YZq8mCr75jF8MOprJuUO1d10SYzprYKrWDOLSUK+Q48rteTaRA9Q/jjahG/5aeHl+X2L0c0aD
gEMMXnimrTG+mUQ8blG/CXd579uXDjTCY2VBm4QB/HpbTuKQhBNpo1AX9VgjGmBoVR9qj4BCFKuC
b4/GM7El+TqVGQYjxyuylOenSmjMSuQE0mAyfup4DgmT4TTOECLb+06b4ofxu3M81sgbBpdW+gKj
iQsg2Y/QHtGBEqscyUB7DlaRRh503zyEsfbuScVNwWBs5y5hdUiTnJP1uAxndQSrv1RgyNa+XIlZ
d+xnLUW2YjSWT+5JTZbzYjKvdPpmbWYYZtpy6TH7ZniOvW5sL4yaWyhFBa0DcVQP1Ic5DRq7egDy
58q+hxrZG4aG/BabsPpQLOrHacHgNJEecewCKBGOfS4K2JNOhXJ2lArA39+YgMpWjN7yvWVJOQ/U
iqNq2eVgwXZtPYp1SKjECmkY+WVBFdxTlvV3UZfvGIsbZJOa9sYOSAzVZQMslfkTHThVhKugBIaF
kFMSsXY3tbFlIIKavU+6E4+H225Nbg/m3ODejnRIh5yTN+q3E5OD1kDdVapFpNmo3hTGoDAJ9qm7
2YAFWr6UfT2GPL8kNitf6A9jRJOEa8NZLMr9EIirT8QoZwwcWoPQnd+wNBYYCBwwJmZ2+6UoWWbV
xUVrS5KFETYSmzSvWaWzR2vynuhWaC+ytqQkXVWSYUOcaEU/lb9dG6bqXr1XLwiPrHHfpUZz8/Yo
g08HuQO2dv3xhn2lKE8o+qv5o5miKaPlsQMxaDyEEC5WfOf8NcKIeevT86LUU/RcLb22IwlzhTV8
0QT3LzOd5zAcKKenO8wP02MXGgHW6oVrvpSh2cQhqafM98i8UzAOZtJkOsJFgfM5hPtJekFdPC1H
VgXKpTnIV5I3cdIp3oes1a63amOivTjhsxg6gj6VGE+9MeDT7+Bh4YZpdefUawYogNmJ3uumQgxQ
+z9E5nkbNfd5ps8b0HLullbxEc0wjL4e+AFwgIyji0bgifyQ68c98wY5jNMmMTyUOTcHCtz4CHII
+ght9ioiOZk+1kV13iMb+MHt8oo1Z5ag4mKzTLpDCisUA1pVYBZ8WtsXUp1lgBdFfnNynOHXWy/M
0Cx/l91Bq9FXIE/hvAZ98t0uGnPVdZ51xQVpXUVQEds2EYuoTI6ulX1JjS5B9zkGHP3HLwZk4KeC
iJRwhRVnRiJL/7ioyWIw4gXGTYng3ujxIykXm9CGH4ZgRmjwr4T/gz8VDGwvQKDWqntLMCrVGNLa
vWLCzY7j054rSnqxrNjgg2OEZkOxV7Ny6i2gluqO0aibbj8hlXFPQ83QxsOjzNnF9B4MDfyiUu8o
/i2Mxw+R7N7r5KDc2Cl5gzRw8ghZa4b5pRauJCSmHqlw6pwgNbrzIlBFqan+TNv+miyUbyME4LL0
7tX8xGmQnMZOghBCzlRid3gqOHydjc4z97VvmSs+HG8SyvV0l5Dxu85940XUdnDpRJ+/EK4IeNwf
nwZ4abhNmOErGdfCMYvUoOWhTTqKyzafDoE+J9cwtZ7Ucmh6uCrokoC7kTVOr+lklpK3uwk4oF9I
Dey55x6p/dxdVDnGOcOhc6ZLgFlFPXt4lA6mjFHyOTSwQBhQUCvz7Gl1tUIy2MhoOyb95fh5agmE
53Z5UC3iFjAwrkwANLW2TSe7xGrQ1KfYGKiriWcgIGkAFei14mkKsxHp13BxI5y+gWViqh5zDCw3
lalfTvdEBWih4T6YAcKJnlD3U5yU0MKH7Kq78HsaUyzMoKdyo2m/agi/iIGzv9xWjA5KknzV013X
V+Ed583DHFrhcbQZhKkUDQLFh5uCK5UqFZ5h6xa/HGhfe2b7H5rGvSB77h9Db9E/1P5rQB/peHv9
ifoO9re27jBmB7XuGoA6z0QjR5vGdZ2NWntVwPdQjWfVCHLwra6G8b00s2jnx057WvQQDgm4vrVG
0/8J8hEolLxwN+qhP5HOzsi85rlMAFjL11IdG+GSzPucouiSrSv8s+/oheNjhQZnawcif9aXBYyO
bxLgYXsbNWjACHxEQY3duCrgNkGGXzvSmd0s1nRUjDNj0QH5pM1LPzlQNSaGeLHXvC21IS4zVRBS
0KuNDmQPSXlaqYfqjWYB30sQQ5jZPB9dcFf7qPbmHRheEBr1nK/Kyki+ORwHw7kb33XSj5hi3Bcz
MdKTLFQH+cZ1kulkVsNbLAvYpYiCuwH/hv0vw5TyT1luzKwSUWNcFdkjw4vPqt1nLJ0Et/t3NAmd
Q6GP7iFmTLgrSnK/mxlnSewuT66o2GfAkiiHkVO597HBGXfxOQar3rpuTUR3qn2vS+lxOjPcz65m
l4DysQrf6bP6zsqJ9Fjmr8D6Q1n5lk/gymrI2TszRpBPKGhoOda1pJ+xa+lYSyVztY4b7a6kP/6t
78vnKfKBjFUx9H+LiJvchEMV4zmIg6K6dlFIS0t4zp1vmsETBMwnkqPyr8ZSvsWb2yyf0BgcmeW7
j3T+EeWeuJqxM68qmfu26PawBpPzKQnneqOm9J6Gfb4T4VPXcuFlxvIZU2G1mSKPoNYpMze3Ldk0
4mCrJpPpQEJFH6PrknNKfxbTPfTYVUMSz7qWjjrywfNjpx6G05uI6BLPcn3KACBjge21fWglMK/9
5qisvyk+31Wd+8tVW6otGcjveYlLlLSgTwvK57iLn/R+uAdYYyLzo/BwGNvKEKrwkrdMG0ncbncq
WGEQKankYQ5syieYhlmJcY76pDq4VnkenNA8WjU+WEn9qjMgT6SymCd7XlaOY4lf06R5VBpZOCFw
LQvXPxauA8orM/V7jNnkzGEjTVlrDyrqpWgAnndRoe+QFxsrQSDqylDaAZLbq33phmQiVjXb/bxs
m3ZwdmMsNqpOri0a1CDLbdRLdMrA4X7woW2sHC2vme70VCYhEiyAVXDFQnsmKy+l9W/zcZsuptMY
zePYQtJp7QSCDvjsDVlX3VFQqSdpijYkpxlc2rTafS1/9IVGapfwGP3qESmNLll3ptRWT8NA7Lt8
OAdBSgAYxQ6th6Y5NklZbuzYQSDvvTRxRhfRQJMnk1u13kM3UQURAxM3+uIQ6FEFwID7jo65cgvb
RAmtS7z/0gkqrKB8IgcU7XwI4NIghO0to5g+6AH9I4Rg4ZsTUUlKRmfYwh0tZjKzJgdMKdzY5JBa
Nn4eiJHaeih7g32KM3MVd0d59ZdJytRnFsY10xrC6kKM8Uk4+jtIyt1u1qpvo2Fdg4HkI3gaWIEC
yJcrwyUbpnAxJeTDROnVQ2lrnpu28za3WeMNuIjDKkPOPRUnEDbzznKrJ220Yv5HS0LvOerW6Uze
h8N/eGNhDNkO9bRwF6Ia8QmV3dy2G9coqg9eE9wVNvMiJ1ugUkhgK2bzaGUtqfYe5eUuWSz3BbjQ
dAwmRHC9xTVgeCYxu4lsQybPTe+KI/6tfSv1vZ4VgLIsRbSpdc4HNHDIh0LUc4nw7p7CMP+ocENT
wVc0bkEWqpSF1LNNN2BiIWMZutMbCCIDRceNhpy5XborfJ+ETEdHvjd+CGxLztr6+h7LSf4pBX+h
RrSRlcw7RTLUGYgBM0OW7/gVrXgzxl1iVP3ad/j5kouD1W21kIXiF9DJ1Hy6rZvhlGeWPMBMzakc
qmRX1Au9/TJHwotO2kHu9UA7O7vjlPVZEZfQjVorJ26oRQsxEic5fomSfL8siXdpAMWch5JLaNbH
/smqYR5BAwwObUxe5ZCFwUrdZXYUinVnx9VKL503fIHON0q5o6Ytn5nUo7YgoPzY1MLbFhIgraXp
xm6WS2XrhAV5k3mMECmvazf/PliD+QHxCXaVhonoEBIj5zQZxaMUqOcFSzyG/E83JePQc5AiO+K+
7abLbeiJRrTfBpO/afMgOhXx3K8RU+zU6pln5hd3ia7l2NovMNWKfQeweaMeJv0I1hb80KrzmL/4
icfzIbEkauSJfzMEbm5xmLPjZG9ODBDLJrSAwUTdmYYi6UAkuj6GIj8Xo4aURD6Kq67kDyalEnSd
MHUZLygxLl4wXp3SRfjl28+zCPVHZUtLNU67cbLkXzWk3wNAD5LfLyqSFtzucmF2jq2cW8PL+vaD
eq+drOUhWli7LHfuV1rRaevY+ZqIJdw7zlyRkiVn9nNBwrsqZJmpq+iqDoTPAXgb4W+o7bdm2pKm
bJk0Ulp33IZp5x58I1meEcg+iWicrqOZ4VHJrZPLcPxS6Z5BYSRneROO+8Mtppn5RlyuuFpRvJGa
tzEniPIBl8o+oo8zJhFhUvLCRT5Z0WIjAFazMSLIOUvREgwXDn16RkuA09u071zdvw8xtjyEyVIz
YYOtn9jQRdRVmpB1seUs/6EmT+CUZWiEySFuL64uXrgnGZt04xcS/oynKkLrj1zWIS4ZDAB8x5jX
YGp0/QOIg36rtAvwS8Kd6IpxE5eVdwmonyEgDcnZJV8raRmEq32h0oKTvQB9DUdM1C6BY+siEw8C
HvrH3j3r0Qh3ApjKKYjrL7mkJI6oLe3hxFxugMJ39dyRc64wTa7uRdu4tGl3N8li07RsjENyTFvI
2PKdUC8Zm8zjA3WcRQVtkaDYu9d0grfd1f61xFW40aKJYrtixHfGaceAgQPBqlXUIs2raVku06bM
yOxRLiToYx3gG+8OIKmMPcarpDSCdcOMQfX/NCPPT5ajRytX05cPRpsRCqld9P7ec4byVNPluJYz
0nsgGevELMYP6j0UZ0hkJoBEqWHEd2MzPd50Mlqi53dFHmGw0b3kXtOKfdiJgfW1SO/lnEdfJMln
dp16l2ECWg9ajqqy2jR2MX71yojgj0Cy0NuJG86bHpMF81IgQmdNmy7dx/UcPAMH2N5GlQGK82G4
pLXRv7OUanvGOBnsX+/KKouqeyyqA+QNxpZheFQlbKvTKArY6/fx7J/B/ppMDBlTiYLGIIWjRlnb
4BAYCXtXPtQJuCn1i3ljhkHFfh7MTuqfjQczpYCXeXA6xEx0Kv7QcWwH8Ff1JJn2bvxM4zDdWiWm
qr6rnonxFr9q9L74VxChljFg1lLrQSNlfGV6VvVeRW629WAXH1WTn80HkokNAcftKEUtu350iBje
5GoywxIwceQNHwInfJ0kHQxKcrNuwMOOYGWOrUMGkVabxqpCQqUQZrOMEBOW06IdMDft3ASbaiiQ
t/fu061iKQHLaeSEpEiRL5733if8yKGZYziVdCWXHjADG2q8inNOVy7OweeZOpKSbvlMZ8jGU0Si
h2y63gW+G69aLZ9PtbT8y5rgpLfzZ7tycM+RbqFaA2PntvdZy4FnaC2o87IS9pKyuMIo3kAEoxdt
x+ZZc5cKQSZq7IQERu7F5blzrOa+YCS2IQh32dYDHbSyerdttEu5aVibuOuyB7t9wagJ1qNuZ9xg
DCV8s/mgMXbbNyThpN6ABHwo7txZD04RKWgr0/Iargwg48qwUXhZe3uYLE8JmSYPN3RFEfrbPkgQ
FrXGtpfwe7ksRENJETt77/HstYhqjXGjDXmI3rs505nQLlnRd0+li5LOGcI7/Cf6fljmb7RU9AzL
gJwK3UwTsuBLuyI/TakI7semOXlizawpT1cIPNu+Mz/Xcf3aSwJWPYzn1jbc5zqoUCs7h3GuGMbL
MX1mZPsAR+G6FUN9l3pNdWZi6u2IN9C3HTQe5AlTexf0Y7cepB3VgAsNrmtjzEXyZjjGq8/46Ws/
+Ug4wAcWmX0Xyy5OKN94M4mNWmFuyggNbeW11n0T8VuXNPwElcjZ31Y7zPbdvh4hF9CGyCSFMXmi
AMj7Vj/k6BPwlNPcdfNYfLACuh8oxu8GSd9zKxqN6spzxdviFo+Bl9WQz2UfA7MlHfW8gmAgHWJh
o9un2NWuqfGBNob7oEATo45Fpc2phyatafd0E5HTqTG5nkO9Hoo1GS3pPpWalOS7i1N8Nw1Ygm+/
womJ1JqWghaqTBQeCqs/pEHzUQHGBhrC0FiLaVuNokakOQAlcyqkb5JRV8eRDldJHNAHNo8abNqt
VrUzGiCguzdeVZkhU6+zM9b6/hA2AEl8q3lDjo6kDuM9yM2eTkM9smlZVnpobf817PPvynZmmIJk
Bq+0aUD5tPhDRKSR+VQHRCu7Ggp1JlU9UFF0cJ5NmkZQpcUlM7w3U3O+KHVlk3u7GvVfjRjuWDMJ
odVs+/dqnUAt221QqOVMVgrax2hGWEuLF2GRRJ3UDKfl4XFBnHHjKmZOWNFvgxfVabgv0I8oK+w4
ysi5HEFR03WfYfWR/Efa/Q13hOqEkQMW1lxMTCHlEVS+MbRo7XAvvgaWu8ouYWu4n12NHbRPG2SA
eNpXJo5UscpCFi7dhAdbR2L+2HTG28L/rtAwohk7XDTL5daKdm0vfOISyX8wzpmXexKTY33RkZty
mJGGVLN11yERhxezqZnkiv5Oj419jdOnQ5poxoy5Wn8dUS1O80fDnsTql7/91z//5+v03+H3Enrf
HJbF34oekF9cdO0/frGNX/5W3T58/PaPX7A2GSaYMd/QuU0d1zMEn//6+SkuQr7a+D+WRuOubu0U
sF98mrSU68Vl3eKK5vDC1tA2fnFmiP9l0b3pPIciutgtVFk6LVdTuoFRyP+uiKLHv7YG0sk8xKh7
b+KJUdEe6g0un+h+rkWyQ6hJqaCoB3OUk+1c4eEhQi4/l4GZ7jH3mpg75czQEeYAYglcxuyaJ8lD
/VRFo7+J3KAH4m6E26a06KRTGq+hmRfxqG/VPaNwe8CFhruIuQfJhdbVRy5FCTq7OOpZav/6ibS8
Pz+RhnAM1/TZGV3ddf74RHaMA2w9LLPt3AVP2oBlsMY1hUuR9+K2/54ZYb1XH1KftH1CFmkoUwGN
i3H+/U0LpexIzDa2Q7kdQio5qmNtL8PnZXtfvbHzbuvpcYbdzbNO6Fe1CyhMsW8NWuuGTWaRXe3a
IMjg9RYNWe6FP59SnItHrzeCtZK/9kFob+s2a7dszUdwmvoj0zlv43SJ/5hWhbUx2Aeeih6xwOh2
w9MISnhjLHRK/sNz5//03Pm2qduOdGmblk3Bbf7xudNm23VFRCoGS57vnDAd1RekNaTPLi0wtM9q
RKHexLCnMDijD/fDZmDO6Z6WuIlPEQThVZZp071njNLnbYutIG7pMC6UjFoLeCxsyNDqbXSXGUK/
qwZSExUFLPRguiicS9eVOadv/5hq7bSdAkf/4DeoHxJjhOgOd3Mbe9q0Dji+nfNleXUX0V8JwrhW
hhd9KfDnrAFJv3eQLDeCVXOlB2GyjcLIuLPDt3Ypw4ee3u7jXz95hvGnZ4/Lzvd83fe5+FzD/unK
q0lX1FPyRWHWziOhn3gnQM+yM3fZOk+q10ELcF9a4uRiMdncPIIJnZGb0UfJyzGSEMFVkwuWi/Gx
UdPzxGdabCEysuNPQjmBPexJd9iHVk4fPFXDlB1yCFbdymkTalsKVjWvKjJrWjOVTHdeQdT4hMtr
5SlqyGyQ7rY4gX4w50ij8LDnfTL44kG9GSvo9EForlUSnZoPiQY4Yp7VRIuL5cWZ3Pxe6dLacXrB
eZzvPNH8MFyCeJ+wwhEZqTYlPcQKRcZ7vnNTIm5cp083bT/hEfDHcu+LOABKEbzczq1aOrw0jBOQ
Vobkk8nK0Boy2rRqXFKMtJ7YqAUbDBTCfsCSrHBytJPtu1IJThqn+wYWCKMJZcgNJ5zJh6kh7l0K
o2OUOe2HxtTRVLrTx9YIu6PdZVynCmHJScEpdM1Ea+nNpyrNHuBq6EdWdFDZMnNkYAC8UU5yw+2X
Y0QxtwZEXD1UBi7+aLAvnM5f1ZavIuVsWcXdTCXkxInjYJUnX+nU26DQ90YQfYnd7K1fZiR10nab
iLe/viw960/3NFI8V7dM1/dMqoKf7umUFgozYdIxbic+B1n8Oq+19I77h71U9i5ri35rBCaXvzuq
H6x2DpAQwYZcsuIEyvcxlpVkuuw5KfmAUinR3m3LHQ9lY1jElQB+JS8yWce1F9+b3I0XW3PxrtCk
i7ImfF3iKV8zNuOYIt8j6NLhPNIi6pHzZguCAjmwx4VAlwcEf+gAKt3fm61MRq9ixvp4GocMY+Jc
dvUu6oN41ybVNpwLrEwdHWUnfxxiV39qkd0EpuFciTbaZBpa6DB4ItCmurQsDC1s7T1pP/YuSkKC
Dfz8Za4Km7WCY6gs2WyT0JnKGbRNXQ7BGRATB2ecDl5ZXxRPIAi0LyCjpmNKoOJKNfi0Me/B2eSP
k0BVRSJAcFCNrGYsJI/eKQli2rhG8CmuQ+8Kecnb/PXra8rC4N8LB9Zsw3RcQ0cj61mGY/9xzdbN
UEj2ZbNO0QQyNYER27RNselT7EalL9E65JXtZoyUx7hNB1yRjbuq9d7Y23OU7XMCL0AU24eRBC9W
VnGeiIY8xbPerCB254jTlw2Dl+Helyt6Tmzj9a//hD9t2XLRtEF1eo4rdFc3frpE44X4q3rMO879
hHeFUTY91mH4QckWPJskkYWXLFr2VWWkb7qFQ5Xst0enyJ5uK6SZn60BYRXxP/BRzPicizpb12bz
/jtJ1x8q7+yLZqPC4bLYemG0TdmNuU29tgx545PguC70Jv0BaB8la0XZSAjbni7cNM/KXgweaCi7
5K3rw63bVcub3wSXOiMAq2pgzwey/1LJ0N2xIkJRs9CZ//8+Y9Az2KBt26L9q7Nf//FFTzy4SY4H
cPe2UbcgG5SI+SetczHzJYnWzysT1Kiqb9FYTRf1RoD0WbkcGLbKwzqSu7PxteLeHz2g9fjZyZWK
yJVMw10Qp/RhJZf51iUQS/ekeoDAXTZ5a7kX34jvDaIKzx0NTm4NkB7RQj8mmKHwDk76qgdARLxq
BHDhpY/GFNds0NjIbHwEBODiXy8pSh57B6u+Q3NaPZodI7//66fO+7nQ5mIzbQEJVHg+lY4j68d/
K7RDyMEoBCVrZ7HtM+eH4RAMhnnoCEBv+/llGiOfRAX6lvkrjUVm8rQ1HxfXPHiVoz9EKUkFGRxN
wSnr1dKX8GhpHlNwv2z3euOMW2oLbd25KKd81yVdPBrHp5rEtzgYvAf1iP5Afhx0MmBE9IqwQ0B6
KK2Leo+Bj76e0h67ZeTVdyN94I6oR9rz5k4BlloDO1Ia8bxOI3JSh7IIXp6aWg9xk5994ARpFZVP
BWeysprMB/bbz7YXj9tRCPMi4EceQ6PcDA2mYLqLNZKw8aimflOH77AajLPSa7qz56wXv/vsL2b7
5HafBnQ7m4nUq2sIDoiZW0E42YScEi7PcvRSYF3YUe77Sn9VP84WWbeaOU+Fvl8ecUbUDzpJ0a9/
/YqKnyt+30JzLSwqVtR1jnB/uhn63JoqUOFwNBJh3elU9Ks5+lVHaLSrKjhlcZqE55KCCsEd8bk+
+Yn3YmJiDmWBCerQEPwuj3Wsndj1/NI7qIfSchIZBPTZ3RicBXEwkRXvDNlMyqklrk3GAhn+dlUj
fC5fFmJzd/zVd0sBPdAV7kDVPO84U3YP2H7ibeW03RO6fDyE7LT/oXz/86VtG55n6AIlk2EbuvXT
E+FUud9FVdWuPfB8z1UeIPlro4L8u0Q7J67xhXRpbUdqJN7OnhbQUi5nK57jwzS4HxvRVWd3dsuz
WcEkccVkHupWOrYJ9+mWon3wZcSaN4P1k3MzO+y4gL17p/by+6oWzb7MkKuUQcT5lTHpgcs2vyAQ
GnbRGON5rNOHaKbLRD8+/9ohzB4R9n9i8AY3JgS34qdkpnpAkGkRYZsNylPmuodFGDFN8NF8MbF+
E9uUHdhpq0cnSJ+JZ+m3mP6iGzLKnOxjUQ7WZ1ghn4px7u7dvGJkkecjlUDssNVDqToPVemsPUqJ
jREUAk28NZ1L3f8CyQjhWZKSGeyzMI11EF4rujFX9Z45x9DCbL1fKz+dWQcPszU0p2Xwh00yzEDy
6YdBWXj+66vb/tPVbRsk/Fm66XrC0fWf1yvR+u6cACxdx+bCvq06ErOVIWgaLSS0UKRMp7be5qWD
UGdY2PKjdjjbWkfCTjnvU+jZD6OImENlpBMgxh/WegceK8k4izV2r71GA5g69LRMAiJPe+298d2D
pXqvPtmGpz7SktfEWnAGRgvruoZGISUiiIE482MxrbNI/5jl35UaoO+kCL/tdSk/SFa+TxBmAz4f
ww64udKKZpyoGgjAUgBgcTVrY/mT+9HOjTPHGr5UoBchiWRYvGspMM2R9So+FQOyjSnpv5fu8lIB
t9r/9bMsZJX0hyrK80zbd6laAacY1s/tl0yrZyNi8Lnx6VlLSR3nJugapjUf1ChFz5Zv5kCUT97Z
J7sILOIytWXfgyTA8zYNK9cKimtsJ19uR4m4BSHnkTZKLdlFhFUENqNGn0bEbXIxEfIw5nBFshb/
mKoxchdo0eC9+iHmyjlaJKfoN1oq3eTmgdsZ2/1/+MP1/+UPdx2WT8fkQvN+rr24OgTLFLP3xGm+
qz/VTsznvPSWuzqDrtLY8B7cKhjPdvNiuch/0mzniCnflQ5dpSHVl/MgP9ZUHPLMaMoe85DoyGQM
d6B9CKiPowOhID3lY+ycXNTOzK9S93WIp0crQFFRhXsTrWHEkhg2t9f1v/7QV2tVn+1rWc2ApaLu
p4f/fCHCvcz/R37Pv77mj9/xz0v8tSnb8tfu56/6wzfxg3/84s3n7vMfHmyJTiD7rP+Op+5722fd
b60/+ZX/r5/823f1Uzh1fP/HL1/xynbyp4VxWfzy41OyVWjYlMf/ai3Kn//jk9fPOd93KbNv5fD5
T9/x/XPb/eMXof/dkDukbtgeM1sKyF/+Nn6XnzGdv1OAu9RErunZNC/4LeQKd9E/frG8v7OxGvQo
uUQQVckjJrxt9Sn775bjmfL68Qx2YGH88ttf/qPpeXs1/vcmKAdT8ccmCiUtpwDEGKbj8YvYyuTn
/608WzjkV6xn2ErHMTynidA2dB31dSEx+LpdTZtCJPWOKqjd2tDSV7pAMzFVtDk6yC4b0fkmg4WI
sNOGgCtoxGJn5lgdzXjpTg6i9jZIQOT7It8ZlGe+rhvbaNSrldD6ixOFhI967YZRFnLtmcDTyXQf
YKkfOjee90AWN0nld5fmI8Wdcwpnc+N4ZcC8IIcdSB+ZIfvGs0dt1Q7TUQva+kQhvzO1INw3ITxt
sEhv2jMnngnSN0RAYek5s6usJp6AKFMTgkYWZcj54b1DjZ4OU4q4Ho060cp0ubzuO9olbacF4ykw
im9lZqDjn6pD4WeX1GU4WE/je1UvaFj4ry3di9P5j47Rvf5fks5rOXLkiKJfhAh48wrT3pDNbroX
BM0QtuD91+tgFaFYSbs7M2x0oSor895zE5Dv8LoWWKYAt+TwgqLxnedJB1xqLBwBySPFNbPp8xep
G3CN5Q4USh2CDNA9EhmgyqpR7OcNoOJMmWdXlvAh6Y3+lPfRVUVt6msmgXxS2mN7GbZlWry3cflh
p1SYAh1yjHwH4T04wF4ekKcDLYQ64DURoXGaY27ikIAiY4IWrwx6QP4OwrR/OphZAkECPRoKJj47
xW5eRWpb7qqFw02je4U6NszY5HtfYfWvLFQjQw1JGDIkHLDmVwnDl0kq/jQNfXdZzt+13X3N7fzL
5bfHb7G3QlnZNAi73Vm2E7dpB+aytaW7iGtKygiIqQD3mnKGqoeLhDLFDeWp8aLOdNxUWq/aow/G
2BvIROBiyNxvmUTmy+IY14a2kZuh4okhlYDtsiA62uPGTL2yMM+5piKlbsmyyOWBgEd12jNw1fbx
3AFGU5BWTZmAPosdHctgawRtWqxcjgp+sUkE8Ewf2lVBbF8YlCFQs3ddR6wQxE0H1pr1ZBJJSe2W
fQwaWlU4vlxGSyw2qoRZnY/lUddtEsl+m+fle/UkeJ1SgPYoJo3RNC8SwEXGq6mxxhXYWUBFkGw6
g75iinQPoX33oLDTkyM2pGXPRHNw+7R7G5fpJ5VH6SrEgn5On9Zbg5oe5SVvbnrYf+rpBbZd+pWR
M1x2a1dBImm0K2aV7xU0WTKZ28bpm3fRifdFQQsn008Pyzz3jEm8NSJ8W5rG8eW5bvxCjg+ChsEg
U7+ECgCaZrlVc7kjFgSc0jgXezHI6UUb1OdSHgOLKFFlHF/VDLHvkGhEomGgyjur3GSwmBGNDDDn
Vt5ENRDeU/6pY/9iGB0+JvpggWZmvADmeLJiud2Mpn3QoAvhHDcOEg6BvdxrNFet/apvu9ikgyNC
uQO3FkEebuOSvM9+gaFvji0ZQQVblE1NBhTW6f//lw62gsvVi1Gh3tDmBG6mFuWjK+LXvvScUCa2
Ytb+elE9lCj5h1JN0LzFW5vhiKpSh2n+aNAolQ3cxQ3ljAjzT8KJDmMTm8y5DCvI6KAolkZLNlst
4NuQNe82wJJdnUx1ZMpXBkEvDsRDb+6jwk8LEZiLgWe4AAYTC/MTyYln2MqV7v8Xoh5QstNpwaLo
Apf9wgXoLSiigvo3bVU8cSXkkmilBCL/vxDI4bWV8Rr2zbdlzq99opr8MdnBsrvoYOnGXsewF7J7
aJ3yrRJUU8rgmagsDlWcX6s53lSRUXmlYdm+QrS94GjybBt3bphmihe2xIvnwEerPBxdqOPg/qvs
ZNnDniWXsCf0WF1L/eA4/RVl2NeQhN5KrlR6Eu7I2zYYALudIe6xSsMdiwQV7R9Q05IdLNs3ja+M
3LoLrpc+ueiAFLrzSiVOcvuVAylye7NiAsK7pPDz99oqYE5/ltTp0W2gb4kK/C2KLv+pNXNlvRtO
KrESruRPuQxfN5GO6LfDLQa1D5tbqmdlne6mwmqDeZQ6Vx+iJ5VILeb5WR1UKYIGPQqRTVMxHwq9
HIOGyLsWj0m4QP7ShD67RZl1xOL8dFwPSZ98oEws92HU8EsR6eSjNEDzoS08DPC8tQVjimTagdqJ
v5WWH2o7E438jebjNtTCb13WWr8Z1JOI2DMZ4WDPcJBMV7W+ay1oKwIJiRrBg+yRHY6wHCq9FUyu
wuUQ2d0bcbDYFgr6sG1lvVbYz7y2m2Ge1+WzUrJJo3XFYi3Ze7hZT/0/cB84JvLRCqReUzxjsIBH
JeRaz2r3IQ1q4g01UQSL8QPwrCbdsf1EWl+7Fu1tAtRJhK6nO+GIm1KQGypyq9oSGf8+KwatTZUg
4bF6BkP1MB025bVaCLsrHtSDxIXDs3VyzgZ2CbciJgMpEybOkVcQwrXfxc4bTHipQxLCB+bdHMgs
k3+g8+5MPvzOKrIEzVu56Z3mO+rjYxYfLTVFKoKnMmobNxPyW1vrH1Un04N2bqZgwCocpwt+09CW
9slgfNsNYWqpFCJrMkEy60Ric/jqTfxkdGpyFc4LW7+4YsLzdHIMyFhqfWHi3akrsoErrWGtUsi7
oy25lhoj19EKN45B4KoLatTwzSlaazdV97lB5KasfxLcWSyR2ZhtnU4mPWeacCxZVuUXWD+RbOle
3ehE7ZUJRhIx3sEWGIe6SzZJ/aT1bbw3E9PHoAe/GB8tUR1P0lBdUn14SZaL0SREWWFMp6JBwBQr
EXpE9l5t1L2E7hpj+DENKj30TEr2fTv3OzsmDrpbT9gofivr5LtzMsNVJp14IgeZTyMhpRtcETu7
MdLG3ZDHiWuqy3NkLuQ7KJoSoC+Z0EEJEqIBdOhGc1FmRSHbK/bGdo32spW71Ch3vR1EEHcWH7Xa
TJ38rSTSL2NQlDPDk2qWv0x3D5HOBLOe+caT5orS/lYatuYXBB14q7ujLgwfb1ZHIAagZb6ONOx2
SrfsMKSgbBzIaGEuROwSglIebbsrQmB/qBlqnVZLHNFj0BST8pb8Cl4bdmHNhHS/dvLb9LRYDwmW
KJ2Y+M9pymWzmGW/UczoowoHX8jpv8WiuLRJiWRv729AEah7AB/7tHvsYNRXZVRe1k92groytMdw
p6fJhvS6DZKltf2t7kfH2JCXyGo1qASlMb1fjXbqvEnRT4loQneMwOClDUdawmQsmvVtX0SM2dT0
N8sxFCYyijGj6dFldsx6GgnOT2EpnlrWMz/VR5EwJgbD/9DoBjNaW2srhP4EQFY+Xvrfspjw5FqP
frZhNpSssvrb6V4j1RaeltLE01or9QVezLpgMKyXjwwZkduM1h8DvBvhlvEGzyEDaGtjI071YAiU
HuKRgUVANDA9sUefVHfysj/a7G3KKXiMqXoZiwTUtPpR8pLQIRn/LcUhNjuUKL1c4exMfg1rincl
OYoUurwgNR4BN0rn9yrTmn1a/kwT8NVGcXJfZv16M9qqXCBLqShi2r44jOW8Np3R7GgKQSZRvNEH
Q3ZbGU6lZD2HaoNWVmY+O+G2cavwrVdplVXJyAax1HeS4AVevHHYwuGw1zPJLGcPMwHacRT9zkSr
yyn6bRphk9RGVx1kySPgkvRC0siqu6yTBAplgSQJvDZDyHTc0GeshbZY3KinRb8AxWOKvbX5DJ4s
w11urJEs2on5MubyoO7DH9RH4kgmhsafWjb+OMXvtHheaML6cHHp+fYMbRo15UvMaLbNUf0OJIt0
Nyt9hK1J7xAIwyTLP7P+NDZIRqYWjUnUjm8ptzT2W90MsrHeC7N5iyK0x5mUXS1H2xsp6T2xOb1K
3UMxYJ9H6YCGmfOzs7k+pWm6kcwBLn8f3XAbiMBNJMrLJBn8iLAp9EkV9o75J1mFLzUIXVggWRBC
QFuTRXO/FvroFY61l+His0vN91jLSbVIxhOp0UhYG1C/2lA8GVX82kk9Wd2Gsterwt5YgAuonM2D
KlWr3JJfZseT7uKb9Cibp405ZH+986Q78/fMei+X/N7jDXFbC8pylJevMtkDRCGnzB97owsohD1U
wj0J0NU9rVQB3lkjH8puHnHbtx5lVuM5+lXT5sLriukURdoLMUbsuKs+akqr/YQnC2zoGfpeFyy4
YSMwBK7WAyhEhpUk+aqypdoZFudrkN/TbM5cNGuLO4skg4+Am78TtP0MbnqqMbwOdfw0moyT0Myz
HAQ1+4jCWWA5MNJut4hWZkOn/i1P//0bSjP+kx0oBePW0OvbYs+vYSTIR1aBLPPbLBpyORq/nqFh
MrS0PvLB2ijbHpzyRhA6gY0M3KKVeCgrQt+Y//UOX6dTGZjvUw0Caxnh70Ed3MbZEXFEvwWoc47U
UkIZKGu+yWoj5Se7Mtgi4MocYAHMNIJlk11QM67lqBguHmY2isL5GWzlRvQY7Tq+UJf0pG0sNfsK
sCaXCkRtleVMLmOjXV7amZd3yGC7cnjMBiBTRKPnztKomNc+JwxXd4znw9R1Bx35FXoEXOwz1FEq
NteJl0MKetNNQ4Bemoi+5JlRniMxmS9Jktb4n16VUQSFOpjZSX/0ffo+OwXxSpp0APuVc1TyUZAy
ncz0L8r6f7ZRv+D7IzMXRBTt2XtnWs+TgSFz7PdWM+6cPPyd1Ls1t5esKb6KNS/ZUR323LxwYR5y
7bMPtP/xD9odpPOMHTqV0isuRJlRqhsaGWYjyWv6xNjUCtxL05qjfd2tHmaJzaV8JVzbRr3CbUdJ
N2kr49dvPriMhr485rdyyL4yXQLGam7VpeG1iwcCRQmvDUX0gK75b44n04shFnn0uwNStH8yS/V7
5WyHAniSbia+PTTvJpF+XpuKuyRLAn+5A7wvpULJpHsFFQ4wH7gmhKz4J0QikzGWyYS1Dea2JCRI
ZDXQyIYMQeDFwpZGX6x2nrQYD2Pa/wqRSO5MmRyzAohCdFvCpVxH58sgfsvxlDBaW6KKX4xgBCL2
qJqoWrfL2OumGGGh2cFdGMP8MIX3mo3c08MshhoUbuws/NFtlKLzAh02zk74ROmR3sVYig2HoxSw
K/lm2rx3EYUkliXOU+VZ0vQPDHCwk6ptJxNtQGQpkQcCXXyfKIwBLMxPlkH4xhS+ah2JV8ZEOW5N
9ZNAceqNuIKCPD5K+B8xLJIZJ4EEMdQgteQY5oP2IsFl9tQKaoGGnorwzHpO/8IlfklLUl8J1vZV
mbxZwvngX6duScaExV3RtpY9GUiuFPZXaY7P3I5drB2x9BaOkj/ILZlLzlnAOOfFPdMKOznjlLsI
lNjE5O4eD0qFAvAcN7HhDk591Rt6GGkOOrmfYgqYayPlwpPkgk5PaxFIVAgR2EpygDKyqJbYWXX4
rLXRzAS/tcG1otVFpobXelMMvNLU/P/6NaVLoc6A17/JM1lBxQyaR7t3BaUj5l0Ke+L6MozqCBLd
dhTCb9oXOjUwy3KeI1GDEyVizHZJS8oLs/kHzcBh1i+9gcx1afInYs/eU+RMLsl1epDyMMVk/KIl
1w5OXuGdSF/MBT6PHBvYGiN5UxncpYnjUtfs8I0sE8JWyhVuLdKuWvRDHfExUDJmeidc4p01jqi1
RE9FD14y12F55gNmDySnROQZxBkVJuwMa4F5BhSf0fW+a82zmIu/aZjrQG1mRInTX5wXzWqsO2XM
1b2pcf4K5Yfwzi9Hk78qc/lRKibXosvuo17tooXIUUvOi00JPCzrM16DOTpV/3HxTC2wSuOnqC1C
45L5Mculb2b9YVLlp05IzKaia1QNArO5Y/AMiY7N2mrbhuZPElKdztyg+4WMybIcVb9hb+cNWh1G
t37U74Yl3uEFpluFvSEJj1EaHrvaeo0Nhth1PXJPswG5h6bCacjdVxjWM/adIMPbCdSkedajabdm
Lc/NHAYdMla3URXc52r0J1TwNgt3FNA3rZeHRJlGWfSMLNLZm6UE6dg5gNT41ZLpruT0THHQvycT
xr1S0xh3KK8mJ/2qvKPRmA1/hMpt4cA8Rrl/aQoT8BedzQ1dvHcaT9BWCALYW0L35LWr4EDzg2lj
XfEb3vsxDuib4DGbatSME0uR+zsfKS/eE93J1oY0trMaWHxPCSzDmXQnR2UJddJ1UCizevZfMc3O
ppkBemdJvG2lQdkMue1aJcO0sqmpfBtMJLrSnZZZw/Ko0REUavmlAz6CSMuVpXVGjSOHtmFmTpyt
Db4Lm+RArSh3aARvfRVSXvGyQsfo9wmP1UkcZWOsFfHUsCVDOEDgwOk/pcesS882w4NDZqjPMvAW
iuOsACVXyt7clkdzEgY8/+hpCGl2yirdMxrpnlxykC9WVe/TxbiSH33M05oYc8F10+YmBj4XIUvO
HN7IwqvZSx+ioktELGuyxWh9G1vQi1MvPxNsagczaCPCGKL3OpTtIKULGew1sn9L+uJ7EKi7iDwl
z8IXyZ1Ix0jMQIe2jQagknnvGidjbhdLy/c03zIXbodGfxc5R8vLkEnjhwlJ4mrG5slOcb4inluI
5IlmJDgzNfWU0BWZ9K3UciaIOlYDgDeUazLd4yLJaz+s2GRQyLFtR1WzjZQB0RgOw/U9jYa8P0ox
HIDUWr8Z2xs75dRIM8F5afykOh0pXrxAdUXweFh3+1Toxd629ZS2Ij4MqXpriRhySM+5lE5xKW10
76PDwaI40rVX4ns152hfjOYYi/wmof8il9JFmk8TL1r+1CyWmQrzPBCGCBe3SY8DPAef2SabGvTa
PtG7ICEuaQvLrcZXvB4PinhONEMhSGek/C3fGxMHZnp3CobsQ68gQ5Ukbj6QM+lSNXSz8ltWc0DM
I8yvorS2Ogxr9l4vdGInUGEPNmNT3RKlvA2GepSH5Z3tqPDRTL6e7DpTOUwNEgcViqkYh7FbyHax
UdfWw1JiLClX15is/wy6XOz7Rv9TNOi7JlQ10E55gBWE+UwfQcCxpvk0d/0RY8HLEKfc8Wx78kry
tl0sQMmeAdZBEfFNoTsOlzv0KKJqnflQKc0U31C/ZigDeDqJVYwwa2XwZlXceWZRTLsWM4AbDZSa
kjR89bHN4CD6wMJGLpXMDq7jaGhNvcfgZm3JobqaqPWPQLupPeG7OMQ54dLU0E6a5lNThicYyToV
DOi83FKOk/qMkYQQZU2JfI5MeoW0wzNc/odM2lcqYakEWbt9J6ubenH+aZhNvb6X0m2qWu0mpG8r
9bG6aTrkkrjIhTTN7ClY480USM+IG9Gl7mkNe76MWk/RNtt7UqMJWQQat0z6U9WzSYOHOGhJ12+4
NQZqSePTUZDc2hhH4T9rlufEm7ypY+TJgBxVpUE6OXH0ab0f9vVTuhAmiO27RQtMfGS5tyVTbGW8
n36ip62/6NwPO72ceKNzARZg0nZyZG9CGXR3lOc5uGCXbBRlVv8w+ENssAouBZOlB0lRnFn/DG+K
/p+sNFNAWIe+oTbwa/IFXWBD6HXUiDsAKUkMp9QKlmuHakUkqK0dM0B+RwyrQE8c5bAB6Tj3kd24
0/p9j9AVuem2r7NJk6xPZMRNZrrr0mXDJJVKca0eHe7gVfKukefoT2b1r1u0n4n1HWY1I5LwS6j6
o2qtG4jrUMFPVAoOdRrPmZss5mFRjPe6UzdzRQvN4jJpK/N7J7TXlpx7r+pII0GSm7nzUr3guVWQ
qi62l4uvKf4pmxcQUUZ3teXvxT6lwzXLrrqOLrKiD2N/gFiDkIs2/ilS72Z20CJcUKdRXDI6pdax
l3eSeQvrC2af4TCaL4Vyy7mxlvjxXjTlZsUni9GAGT2P6pZfy1swMFVSjJttv8xidp3+LS4fRKpR
YD2UnFNn0b2KoG4mJdxkC7+amH3VdEq/nfpWmmeUFFr5XECCYLpAQ+TDjlVoJ62LeHA0z2HYwo0C
pR4+lnA/4o9acd9zeCmSW0sTdHyZSQuuP4lWdsX8U+hwu5Z3bbwX+osNrUl/hMtfqL8a1nvS3Mss
3jnLpzkyzDNvknXMliNmINDKi3Myu2Po9G6TwFixT1N0qMPjknBNOTrNe6PfZHiKZt1RkTubTKwQ
KeIc9nLHXewtBsnoaP8qKLZ26loY/en3VE+yeVTrH7l8tZR/Bc2jEqWpKS5z+9d3j1J+XvRbVP2l
+mthmGwgsbsol674jKPvLmTUSgEhzbWXAT8aGT/NJv/Nko4+DPEth3dV/Q5pAYX6Q1WwOpUblWYl
GQZ86CEh3J6plgJ+TDO8hE0qEcuOYFsU3wS/gdFtFR4sUwJH8tlOXEkeadHNHACfCklNXfIgtpVP
wltGOT6Zv4X0wONplHvVJr6UG39/BOOSDlu9A4wE2eUpLFngZwAmGGNq/VQA35K8At8LJJrDoL11
49lk186KkbvwfuXaoUFLdlq0B4HFr8wMcheui30d6BDRCFgpeb6zNFDUaxJNyI8d8dzTWBnHz56b
qKKMbpvCuyPBMawZZkufkC5dmea/Q15exAENcsLn7ueiPT92drxZ4W4KDaQFeH5Lz8ni7qGmu9xg
YEb2QWd+oZagImVJ1x8TyU8JKnSFUmq16HYg59dmuwOzYWLizPAbs2jowerIeQnsGbfjEtFD3qb4
9eEz0Pxfh2ebRXnv1PeYYuMqZ9c8e8qbT3T/8NFOdQlxNKgJm6ZCm7Ug7a8pYrXkUs/7Ubnna/4w
L2mCnvcHw5UPG24oCed5NqY737NRM9R+2RmNIJjnXW5KmE2Zi2wau9wtWgO3Wq8J+QeHMLsWz5FB
gwLWwiK+eUWAWiJcU6pPO32Z5D+R/ynqb8Y4z0o/mxXnTrMh1/5kJpOI5WftmfyCCZ+mTFiSwoGe
0IQVnMVK8uDgVJxDPX/beuLFTHOyJQwI8XZN83Men2wa6hF9m9hn41Pnv4laWs7JuuO+ot4439xR
/imYYZcYEtnNfKeYvESLtyhXuP90XpnSDVQeli/se6J+jXUX8BiZE/s8CsCapXXI6CUu6avWg+EH
T93NLPnxH3qSIJl+7QE09BQedJKAwtnYRPpmXeUVX9L6XrbsOd2aT7aG+yrMS8OTPFGagX/Rh98w
P1vNw6r/DPvdlt/K9pzXr9V8rRQioS8gevTwC7acG9Ohnpy3alSPJX27PuQ39hOAvFEpu2bxzHKn
Wef1KDIx9sEeMAyqLGB/D4uZk5WuLVDZVWVrp3JfJ1zKX+CkNqJ3R+61Jrq6aWAVf43dFzP4gN6W
S0mg3/DvuhXd7ipG2a1Obl/82IJRQbOVJZPv37GBrB1bpBTx8mYXvPOs+gYvMpNIii3XsteJ4VfS
/eXMRHJCntT6e2jQRsNbUEGHsffYBgko4M/nydnGnU2z4NalAXRTbvajp/GzFmzuczoy26TMTXGv
xTb8G55v6BDu8q9GD8J4udSC4TLQosf/CbtKDpyS4QZHc9SJndFqyOpstvjalcwKwTWXW6DelBcs
/BqJTkUlQ541t8Z4FhR8gFtyqiUeX916JbWQWezmGJECTtYJRhTLDpUIaQht5QPQ3CfQbjoLvw9s
4tGrAVM4RhzI8mNW5wNmV5b+4mKZCvRu5mTT/N4ke1J7y1BixoBBcroNDIsCTOieyakalsTdh7Ti
bTq65KDTn/Cz8gNdyUMfisAeatIUAkMCFsdvCLuMxgYHhGRVz6JTOR0TnOn1CD5PY7QN6SAeUTp9
RFBQYmsOumx2URi7efZqjFydb1L7mdmCuoSjSCHz2ED68jJSd5mh5K4/nNqyeqfTDPR7ZAYo+l8n
OVrWSU6vo/GJGYhh5+/MBIGbGvwSrN1UTDMs13n5mPWjDNG+1vbAl3d083wWf5Qpblf1gbNUIGSB
ESHn5NIzcNCSfIQTuqQuot/UfqurhZdVQqNVIFZ3ImROpCgoGrUX22Oe5r6Tt/w7pp9UjteZ9Gr6
eDNC9dDo0Ax0AZuEF8W6tDyRybmtf46dv2uIOHhT1sdLcEngCH3XkXEoBlqzFMblwHFSQT5Wz9H0
BIYoo3pNKaWc36b/sEf2aZ1PzWgcwyzzUPRBGUuLlBSHJWUwDhy036rSYWzdQ/lb1r9acYor1o8Z
sSTCP4G8SWNrDmkj95wOtOcoQ9Fys8ATbjH5gsGoUD1m0czjMU839MGxQ2ToPMuwf5bJYY2S5Vni
qGBEQlOHBC6m+HpIpKxcnxBUvYzRdMlwi9riXR1VzurK5TJCk5hUMfAJ0tngTG2RReQDvgns02ZO
MzJCRhs5hygFlrWM5940nnon5ZMI+5GWCK/19Z1TN8S8bruKBpiK+s0w/UniBVb6Q4kAQo7I1IQs
m1XANgCVE4B8lqziVPYxaebyQRb4QEEMDsp7q37jOGejtDeqXm2dKTmGinzPkvKAJ5z59LRFS8Bn
HQMzmpAN14dKlT2juuEzZ6i0eJayMZMK4lu5j41lOxBmAP1mG+UUOqp+toXzbBP1UzTj79jPR6kC
YcWJ3XfmZkFPJ3eQt8ULN/ULxoarjcartK1tyHwympatNWS3bKjOagwOLkqeCArW1YHh8ECMRxve
TEfZWkZ76dT2EqiVch7p0wk93XTtvOmH1O8Z/xmL5SUhIiuZjJ0WA3VBmEFqb6ZpbamlCO2wRQt0
Bkn5QB976+Scqr3ovEUoj1ju32uV2CYhVtgN6vcVyWnh8O22dky/19beIA98yJlDKLv+gi7yghEO
Df1nkotvY9k5Vnupqz3yb1chmVxJEebHNN4pTHOZEJJILK+q7jzlhfw3kRe0XgLOuqQ8SYxFc6Xd
5YeuqT8biUh5w74UY3TPTd+smlttWv9amyM/GumCpecoJMxFQSJSm/VX7tBFZvvIaQOiUiMcgmWu
8bZ81KLg9vYFjYFJu+KDYAVEWGfQJ+tvmTl6NmCMScnZ5RYz/GvSY9geCaUQzkagsXJoWNqAcVBN
PM/ASeJtsrwkPdORbd7dUvWOqFzBupa9JPpPgnuwxt9atKfBeG94XYQOzSeidWAcITl5tH3s6pOI
bcYFn5F+aQmeWjjDGAqD44bCwqLzmMLRVZkoFvg/jXo17bNycJWton7Qn/EF0ZZhfBuKf5WLoI2B
uwiJ9oAu8qBamZ5Icyzka6o9M1v1zBjK/jXZMG8wvbUtEf9V0zOs1pLU5Yx87kfafvJWsxGfQUT7
lrxRzymHttLR5NYuTvJkBnSmtlF74VUCt9W4+sigHEEpmk/Y7SiaVPgnlArwoly43a4WPVp1p1v3
nA1YKJnbaw+1OSg0SLO9UmzHfos0jv8k2sk0YFRMn5Ui7+Gwkl7/p2VvTYK2M8DPguxgSfdxTQiP
cIs6c82rXZ8blygbQnW8xkWmOroyZ/uZ3cV2tuxpnlZtGpR1yk9O6wQx7LCt8xMdJyKn0gAX7LgH
feha/hoi+c3hBZzo0tHACxOuDmcNaacyvFQOsfcC8S0hXjPpxZaXerRrrABWjvSr0vN2/KKtOAu+
teFZOAXIy8+M7SJ5XlsGPatCtnfT9BiXoxnuHeUaB6gUzScqftu8N9NBEKCuvujDa71wD7wL6SMx
X7kfAVDoZPDKj4pyviCVcPL5gFxndkz23am88ZNvYuNJZGcVSWp6mDakN5q4EC6dflsTrSx92bTz
VfY6X7Z8LiJ4IupqO8jHcXjll2XafjYg0DzZsm+0G2O+9vZe9hGD8iJQp4tDGuDJUDf5loVT7JP4
NDGlJAdBK37E8k8yXupxk3uPGRHWvzh8bZVbnPxRrI/OVoufs243G7eeWuoR6b/j6uZ8UIe7df1h
KhfT3ErTnc1Ytp8tX2Ld/1Z+GMjWJd2TW15crfoc8bN4NN3yF35PSCHbqPyXcP4p5YdJY3zaYLlE
GGYzBabTzJHdVz+j/j53/wgEsUi2h0o8HaT0uNSbwos8lnkvzn1PQsBz4T1IUvW0fgy69rOCTTXs
q+TQkchEoWZ1tyTM3QItnD28pPpZrXeZ88XzDywFJTRRVPv1q9jCo0a4nN7xheREKLFn2EG+lYqN
4VKXMpcPM0Do5RuoP98unhYKVstlP8K0XVu+un46MISN+a8YtshtIorF3nlTcC4Mw3PLLVedkGMi
SZK4Q25NGQtTfTIcBsqr99O1qteOFHnqRJN0KsowZ1v9hUQo1AyOYvojyfAWtltBVwLlsku0EyTu
XL4qpPeQl8I4zhQDVZnpTiqRQHT/luY1bM9T/Fa0X+tKK6YxsBPYgTTsQf64qcffpSip6s+VCaTt
6Y25hvuLqpyLyXuhPy3rN3Ye9WuFkbSYn53xCuUpVnuXqMNADb+i5syViHtTyT/223pftZe4u/Qo
LMdTKYP2vHXVxFCydhtEjVMJH2A/S38WWoxGotue/AIdS7ZEhlsf8HTZWJ668mf9gB9Psvra4J41
kFhO5JoVT3W9t5i2bxVjazsMLY9Nc2/rp4ay6R019uCwvexbbEQ+G66vguPyIj7xhbwN4gKfW1/3
F+WjDEGrvCO5Qe/nduj2qVzYii4xXN9+O9qP0KW9pb1G7Tmle8Dz8mSf2LPqNjd7+mybnGtxHe5j
6cJTiOev/+bTzPRgPIdftnrSmMan+QvBxOG8GW59s0URmr+X9FrpWYHddzYyVLEwSDYWVu08eQrh
Ba1DGe7UVMnQGZkrzbcwuSvDc8z+YnLu9QjYKLgp9krzQCbYYvgCzXWqH+lPa9wFUZSW5r5bY8G9
GhRK9Nwvx9n9kusAaQOXk4PdHgWDt1m8D9k2DNhakZtvWgZUfimCjJtl1v61AQy0uPJ0FBuSwdgV
HNmiXgAJjvNJMi6msTcFVx6QbFwC9V/uSnJ8C9kNuv5mR9sKkBKMp+VowRMKT6XxqmU0uHZTsZ2c
ixG/xcqBZE53CMbNUh7TcovmXxmuOSs0Nt4y8A3EnRTT2eHBl2D+26PEvTlNf6Llp5DoCv2PpPPY
bRzLwvATEWAOW5FUzrIkyxvCocScM59+PvYAs+gpdLuswHvP+aP6nJXjLCi278js4k9O5/iieOvW
cmY5Ki9gcNQV452t7YmyQtC81JCjTqZKGwc3uERmKIvT/G4qxMjRbOD2xYlyXCiT+xi4obX6pr2s
YmpbWZtihddp5DzXV393PrvC31D+YBVXK7c1wTX6u8xp7vdIqlddca4rXPakda6OZ161b3OhU5mY
LDNUmAXc97YoeO5mFQMRRCvTFZwcxbKw7nwKeexwepTahmrzFEjZWjDnLIILAF/J2ksl2xcEDWxx
4ZDFk330+ZYHt4EK0rZtfBjCFW3E3S9CqgUWiOVEwNTix3RUSNfT3PeTBAvNOA30rSvA6BvBesRk
TSbniCvHtz3qDfY0ZS9EejxsDzrIAaxjt4rmYaI9S8be4iBGgcU7keebOAGsPQ0GKEheLhTtScZZ
280uPMF46goTEhHvzVLFXk0vHl2HJEkvrP+jITVTotk9Wg0Qlo1qomW2mVdZAixTopniE4GdHIvJ
h8FEtSYhETdHzfa8LjRbhSxFRLWsUJydJU4DisibW5K7LOwsMci5j9j2jeLeIO1CUMUq8UPVITLl
dS5/S4TmmKBwrbYVww9zvHLA96T085Ar5O0/UDAOnBjZvgnPPJmo61OlZ2d/yFct2HmibU7cbTwe
KX3fjBqt8RKmXe5SIj8Zey06FvxqY8TpvBu4KKhz4ysZE/gz97jA2yL4tGMhW4TaaRo+jGArJESB
PJsHc4xbWS5f6UVm7rNgI8AMi0u1uUFMgwIqdjoyz4BezL0D+haBeVlss2AdczphUkiPAg+MxgMC
Ea8w+goitdK3lHlHzta9ssZHwtBrySu+jASloDfp8p1JwKa1newYEIAUBhByGy+mbXQ8oGZJweqf
MWwpffWJAfY9inf9JZwKuWn8X33W6WESKhmVECJPHFQlUVncovkTCbql7+uS2vsrf7fCD6EHpViJ
w2+WYBSF3xGpW+6WJnIJIqNau2wo/j61HewMKox6brxwMWya/xTvd5CfjcziHZqE/yXQUdd0ODVL
DTU2Vb4iyio53SEfqXgNySsV8oVOZCQkl0v/hf/HVa5rq7onknaphm4dkq0S2UH3bfZPkXFVmYEy
mBNVvfLI2D05VdWGECG28rUhHob3wGkefNfDTZgORvQcndbRSF3nsZ++/PpCUW6fLmm3WUTuWG7l
9EB+xyLoT3r2yXGpqdv5gde9l9gCf+hf8wPVNvgPbA2ZbVSbi/nm1WkFI3NukXRPK6DIfCOOV1X7
6uJ5hizF4yie52RrOiDME+YpZaShaTfZ8MvegTVhUReQ+Q0ShqdvU9MOnOWvQDyp4F5k0ymqOF7l
A2JDxvTElZ2xWjENOgkwN8eIsiHvJWdl1CBxWhIU2K0M4HeWhMhvmHyf/Xgwi9vAhz1Q2z7QR3RW
ol1LtASUE/qTdNnwZDU9mqUSEgtlG6/NYoH23mN3CfmGkcQglxvtUgnnWDzS7jy/gUR1YbTAks2U
9LK6i7bhaZSzrdHxmLfJhpysGToV2lc8/WKtB1h7QTDZeosl+qLK90K4IlfAo8S30klolnGxI82X
g0LpgHqlCCbWP1VM28xpXfZqyMzrvyJhM7UcmFi/o1PdEwR2ZMZVWFFkJ4CZp6JpPHv+NbBuFm66
0c4WHRvRuWOLl/Ysg7W3HVAnGsFThDB1QHAB2rPTtKXfsWv2eb0Bg7Zzik+d1OHSmA+gMTz1yX8T
stwu+YJSstJQMqa274h5bw2XKsNla0wVD8nfNMlO1N1JOBZ2QRvCh78MXI4XnZm0FT5ZeNmVRxuW
FT2FsDUtSvZWVXkplD8VDoBqy8UoAfEhfJatm0o9Wj4uon7nFT+Feo6pbOEaRUffu1Liahmw3iY0
fyqRr+5jiLblr75ocO1sRIMFj0hHRiVcCaLyDyixFwfGPUzTSBSs/F+q/ct9Kp+IXbRZ1nACcZVb
/j8j+NPV9YDvrNsmBUD+JSSNMN7fZ5b04DfrSrloOGri5DQyD7XjPuyOVvCHEkD8oScJ5omqJBgZ
wAwuCbVmk3Ba8zUptHrke6jEOkFmcdLr1cBIOiVP1d/Jwk9dc3VxZOZXxgd6BMFREDjke7m6KeIn
V1SmM44Oa7VeJfozghwWhOt8y6AZoMBDY6OHPLh35N4WaMJFoGxhOArivi9/Zu9dBDI4QOoU6lUd
lI2a/Cutc9z/VulVNxkTDp61DPUV4DJH+fccFCq6eKxZfJzOhunFiJR8U6GoKvyS8darnWQR0nVL
0CVNtUsjOGDwcnOUa0S4+BtZo1no7DHCyaCzJl8kwj0YlEMYiXthYFlY6hGatx1oVdMe0uKpW+jU
0fPqIqIAGxxNpV9Lfk0OYhIlhja9hC7aTuvDo9OlvLfNl9ksW31JOIWivPvsjVapg1xkjtWUv3lh
S5OtsCA811sl9aHHnu8dq/EW1z9a+Vm3j16684Eo/naKV+StSso21GZNSWCz3MMdqOI5RJtQPoih
51Xew+bCCkR0xyKd0/nSR1pspmLfG1tP/iaKGlMPqtF95TCkKb8ECbhRdJftgduCM0O5yJQllpKw
gDS25+rgvv4nd3u8nhD+7z7dsRi3OtPpGDtWhVCr/wsr01VoHY37P7YreyJhKl78CfpjWKJylx8D
KIi/1leWtZHDi4rqJPdvGE1tn/XEDhyR/4Bs7wHsRz11PLHcJ9BiMYUocDr8GnwcUuAmE2id8TPl
L18499JFk/blyJnFmI8dd9GBGUvTKsUh482im+RM+7PUo8D/0c1gft0Is35inefhOQ0gVHHukp8S
o+GZlzWF3MImaO28UVfp4i3125hzxeMRO7bdw+TbkZO07vUPStpwd90FaItkz1KADI5r+TLqJ9Z8
hmSHkCx3/iaVsIFl+JGqB2sdFQcDcJExGMGFjsgUUiYC1ioPTDC5t4uHP57LbPgQAOjYrzXjPNJi
/6biMX6l4WosCAbdJHW6mFGIdl/KR7L3p3dqrmEiKuXAkyDJ20rcmN6JM4BTYcSgIbGxsn0VGt/Z
8lfud4Z5a4OrWRx6fV0VK7I2wD8+K6BWDQ0PqxxBzfBUnyZMVp/TArnjh3U+TcTrkV2uZAT137Q+
o/AxXd1CVmYcAGzK5WTsRpZ+qumBJKVN4V8QPCOTlQBPX0V91hWcQAvSN8uDRU6qg4ZbGMH2obzc
qtr/98MxfA0PP/2IxkOQ/pb9cR6SNZ8csLhHlxnbQ37XaHGEAg6yq8UFo0WhPU/5sOTEUTbGqh/X
DbNNxSGzAPUwKHzgKQ2oaM54m4Stmq5C8xhKTLnrpvqSQ+QsT1V2y25VW/fvySZ2nhMlcMljNy9s
kU7hr/v4c4KUyzgrjeSnX+vaCRYz1110yQrh2B96spzfcwiL0LxiZrEDsWNoLxfjOvNvevev4Xfl
3rBl1GyAANSq0NeD9/1p8cc+3jO9v4vxpoWWGRf6V2vYZoNk5lMWfxjZO3WRk0jbIHHewMzh2d7M
32ZB3lXb7iF8cZprybqRTkrNkKmsUE9zJK+aHB3gfoY1DRnx4tIkfC25BdKLWUEa1wRojfk+a8/o
lqBu7/SK2lL102q/xPytU7iSmcBAvUiHX6Nc5r9YhD+IphefjJDfDGsPX0yG3KBcBvGExpx3BMhl
PmWbJYplZFdfBoKepvniGhyMXWptfDK+4H++E6xYmzmul1HV6aDrnGi0Qy6WVLyq6ikq7gDKuYGy
dDhjNgyFE4E02GHGdF+skFN5Dj3nM4RUxp+AdbpC3fMhl15S9vIOOchBdUkCYymhjKynLzq7aDj6
MOOnYJ2MZiWPh6rbiTg5mJB7ND7hYKeaPz8qSXCIir9RDXkHHwpQSVL/0C6F6w/Wqdrri87WubG+
uKVQKj752HV/N+94ybFfh8uxfM6bM8GxA7NBANaIlgwzobxBV8axuq249NLhi5qOFChBSL6j7Jte
jkWBMadlDza27WLkiVt3w4Xrmh8235zVUnc7486yg/9XJRSRzYfge188zcej1qyD/FKYk0uIl2Hd
4+mE3qeRnFhe69isu+UYLgskkvG/MU4XXbufURct2LYzGeAd0vBVkyKMY4NZR/iu+OO4fJnpF+Jk
6MhdXp5SaktQWA3RIQOgMfyPGoW7avwK4iYXTjrUXgCPwqQi1gdRvobO9wBlib/Orstn7e3oInQ8
/9TRU8KdQBZdCjY0tRrM6M+k/PO0z9B76u3d0jclIV3JT+MzHW2H4mdqvwSaEzCh8NHMWDatToH4
pXm3AMP5jA7E0nNe5RX15pfbyr8BNdtZtGM/dM1ZpvqNBIwi0pqBkrmCDqOS2zbtQ2cYbuDyeboj
hmssV55PFlo5d9iyknL0H0sp2+BDJdUzJdk/tw2c1R2TrgfuYRANKMvvmVNoB8ZB6y6OT10kKyra
V4htOObKnz5oFmFx31jtuSlorkFtk3wIPK6Idm3sjzT7NBXqzH+xOTO6BFJmc+CPsPC8yY58vp78
eME/9Bq40lImkaV0QozOjw4NPtXtd4mVY/6+jeqXXNzS+phnf5Y3Z/OCccY3UXxp+Pk87cIXbUD0
QykqzuhrE5/jWzRdjIErHJxzPYw57h3Ce9h5kDCgcfNB8/nrCxk2BJgE2Trn3vCLmhlaFXgT4WIR
rVTp3s5AkYhmunui7GIsOBnBNRRxEm7wQLhJdgmcn8TDICJAzGIB4IhP3Eo8GiiehiFxVcXHzWvZ
miovSISITRsHwxCcAYbYcnVrl7BvV7RoVT2GQoI5xoOkcNbwuoadn7/mJzEXj6IFhMeuWQOZxuOz
4tir/aPqbeaVe14SuCb4InLnA+TUXCfhGrPRwpNeVrmZhGXkWfb8AmRQUR26uZ9F4eM9stbdeEOq
vFCK0zRyaCDx3bAXpOmKsgpywwqT1hVGArQJRXvSuapy+UeJf4HtDXlXZpS5rgOMjqLcOfPd0MkT
IBxNTtcBvIHulBXbYUaWNQUwX7Xb2qSwId11LYbaAkdOyoPOhGboa33cFPq9I1+44+0ns1FpHoqO
SXKZUEIhv+d3wlA+lP6e+Z/VN51oi6TnihYOrIScVIK0gfeRn7GwA5x8vIcQm9dl9PKF0He2ZLB4
+H++sq7wvMbJ55Tted8imKNWhgFY9Ags90b/WarLYFwyWVASLugrqT+a1RHfIyo+Y4HvDXYfrWJ8
rDD5NstB2I5bymYhHSrbxIweYxRSwwsfr4SGr2Z9gIufEF9m4qdvXbzqBsng6CiXu3VHasHBPFB9
XLf7xvhLw8/hoyzptbyY45pOJkinAmVCbV7U3XDPbIAwEQAWIU69YlKyZCYyEVvWV9rchvHDY4SL
BjQHDK8Zu/OqXFOiu5g/d8SFM7aXGyJqzx/DwJrZXAztIZqEp71z+yfrWXxH4IUBlzJp0xtt9usd
Ahb5ispIEs2JdJkH8xMd7eauG3O+P49q+haUV6u/UeV73Vb2fpQCV8gC9E97ytNV7x4zn+N5n8DD
ig7zhiTFzW9ht40Gpyn/CjxGSNy5QSsVkYB5aCyk9RxVlM/2i3trVg53M0WbZbhsGeC9nRddUNzN
nA+1UJq3HV19hd5NJFJF/RjSexm+FahhtP+01VIvxUEMCxJXPOYs3xWVEQ3Vx0jM7Erat9i2pcuY
MJS6yVLlzvvICa0wlMnVgc3EqWK0+sqK13y46s23xAXTX+SGJytDbIB5uK1l5kYfv+rV1ECixUUT
oZttGZaQQMcCx4JNeKr31yy5I+K3gYV1aizHJD620dfmcArkv9JYyC20DwHfEAffU8A0xdE1pgQc
Zjyo3osOciLsBZSGiW0BWCojTu+7710YGSYTHgPHFHbcZiPBTNOcKxTvKviweuL+uFM3AMvgibdh
WTkDCYez46XDJJrycLQktfjbuNnFqOli88CZKOJrH3va6IxfGXlPrnN0FcfaqAHeVkO8EaAkFYem
zQWWa5jPDMc9H4fybGEiwlmvAuqO6IL/QYoZEaAdsKmoIDaZruRjeLBZneZUwyYh7YOaenkrSReV
tVP1voTyhxamUt73Tr+MiLDnUuT+DpdcKNp/uwz4l0Z4TBYd4+48C7Q9ov7EYlPqj06awG0DWx2e
ifccO3b4tyV8CslnVrpaiOxiTcUnIcCMzGuMrzXipXGjrVp6qX0HMQb2DR6B5zeHrvYPFSCcebJQ
MXu1s41qxP3VcVUgSVKrp0oVDeo9bfyc90KciVZ1mvfOsvqp3zEniAakNaEVqvITbS8KQT0QEvlV
ohe9+qd5R7ConFSg7KTOV/d815o9l1vtlMYV+k0qryYiXhcTK/ADQJVhJmCSv3IZ2pLfLaWhRJaO
x3O28yFaahQkf92vJ36b1i6gLiWXfjL9yDvDDhNy1uIAJugUxaN3iCZXtu4DirSA22BONJC3hJw4
OFjkZxouVeVUtAfP5yciTfWoE8RDT309MQCM4yK3WMAEKAFB5lhnx72qUxa1Mysg9RWiOBW9LE53
kEQqJvXwrvSsdvovDBWxEf/u6FGNT6v7DrW/vkT2p/21zFikwRDBzP0Fc6/ZAjvyalybWP6FlUoB
te+CUDJcERvUIWHXxMXh0bSlU4CxGXA6XteiSL5hZ2qM/Uhg45x6yrnL+TQd9eDKZ2pOUHKMRhFd
v3VzoChuUb4yTqy5M7PsumU5/tNRxCSgrGV7rtj6W6R3kgkRm3xX6clLz4CZHUNeQBpFgxSqH9Cv
ZR2pnOeZC4s+GuGtlN8kqkZciBLNN44AQhMzboyJG4GyRhK3dBzYGV8+v+RR1QbblwBJd7V4zEmI
5Pt5C8Vb3UGsFOteeEkBDDL7Q0aCx3xRRTkH40vPnbbAOJBJYO6jG3FSJyUTCA3VMcregrD4Nbg6
WVyBtGaemj+NQrl0Qc3Z7rN+sDvNWlgTTSWEc9Ts+UH0Sq4y0+mTr4SDZOHhTVOI8bJHbV1/DKy0
6hKA29J2DcN3eDbw603awWLgK/GKU5UrTAuGM9sod4ArOr8Lrhgb/SmDnTpnmbBheONRys/z952s
TVbSj5IPP+/JueEhKDy+S3QKnvzbfC/PehO4K3nczB9+6z1rUtDCnE02oBwCXX0GsmPtZJGVPeBj
NAB1mHa4qnXrJU57pbiWwgdh+XK79bIXhwJt23JImjfXKpNXlDuiBYRZBHaOnbYpGHE94oDbF9kI
LHsIQAEzZ9cLDlqlOGPHc7RkN09dQavZLb+zwQ2NOMOeyBSbRdh0i2FN4oXnBN30kPToLnH7aVm8
Vn3dFUOaf0RhXajTKovrlVqnELIzqYegFQ4oI8tHwVhPX2AjLyqugnnL0lvLzvYYkwDGCoE6TDBU
i5lpcC3R4YAH/oYFgTODhhQklNFXeWmsZH9XaB8ihXr2d1mtPIadBgQUP9YiA6w348ZuAtLh5q8N
iKJgbL5M3EBy/qdLl3I6ENmkaswUXeLMotRE5jNCBV2arZ2sgO26aIU0TCW4poQ03vBX4Iiu0nOl
bicwXUvk9tN/WR1QKxk8uJ15a+K3z7UAdaCd/eTcqGCuaFTxMgXGV4lFX8GQYo0/syyK0hhOZ/bn
ZU49GSMv38nCP03pOhxvg3UbkSUGHVQa+8A55gjAroow7z3ZFifCbpQeVUWXVPWbv5TyrhVIQ0DS
9IEhH3mgNiUb4t6dDFhMNMmEiHnKo8wZzlUAO+TtOjCzDoQ4MygAF1qwsnPifWnAjr0Gfg9qamwT
DVHqliRSC2Nx9s9LROxTa8m7zYfp/Is632JdQejQGiZR+2lZQIYoo1BXpXDcnKU82WpOqtG3DCIv
5KcfTNAT6KFsZ6Q3OeTgRucxfqjSaYRlnu0kgfluyEYQgjMXzhQMa1/5koi1taqv2lsqc9TVrUbh
ERKAI/a3cPYTQPebaCRAtmwNSfwMgFVhtWhseVkkK4Z0dyT2H2a/kp88xOvSOrb6Z4U4Y0wY53zU
4zwio8kvSdmjaYUuWgMUCW9BZ4b/CbJvCIhaXTM9CB6UEodLIm7qYVfzS0h2y0z8Xc6QnbFTfJau
yu5ZJXrmBeAnVb+U/S9Pspg42KplwU7+o9burXHRvGwlEs1SYKyrVIbRKQEG7h3chIT4YOyCqzNS
eIdDbRDngloFjS5BAU7gdh2lnm7lAHQ2q956VhQuCLW2oFlWq9eGxjsZfzFEhtN6Cs65dvBTyCi+
HQoTjTW1jlHUvz6CbJNPMI4KIgr/PNdfhtnG+9ZmLeWuAVvm7ZxrLJC9iFRNE2EjoC82fF6h56yx
J9itkG4KlP8mfhQlh9lWuGFgCHqXNSjNF4CUSBM/OQMXwvQgikUGMD+TTTc5w7IjEYmHHEp/crIZ
c9vFI/s9K7IkRnbEdDgwGgrtwWwfDS91EnVOo0SSWKEtVxsFVwIArEvBtniKI3rgJrQmv3JA4eRS
qI4RjhCBmzMZrjSk2wUtbr//qvoMMcvPeiU4QLr8MVqEIL+1+BYgvDJRb+jtdj6t5WjJdbRQJVvA
VIJD3XorRA0Rdcmw7tOqbHl/uXif0SGpopCTRAwrl91W5SbgtxMDW+JSiLAo5XsyzOPm0mcitOZy
lEGiCYf8lxmvtHPrpb9SsvN8FNDkSJ5jZSO1sZbduKW8nWNBDh0xOM4QGx6LWR+DMnItKQvmMTdM
V+COAX80Ot24K43PGghYjwiuSbYWGm0ze1gZigQ+fCRN3jVAiTy7PrKDbF70fJMnVyom7Fa6xoYB
cY3+BNF8rxQ7Aj1tFqHgpK4qNOdrudnzkthU3FY+pByBNfOknLyV5NsjVuOv5EqbPweGcBsz21h8
ShJvJsUiqDIY0fPTfG40+c0iNZ03tohXxovv23wFJO0lFS+NfCyq3jFMijuKfGNMIsVZFtEhFc9e
vpyj7BfvKTZcLyMEoFQZmlAEzqJT9W90h2WEBhQH6fSvQkVmaJva//SVjwrBc9y0yJFfovKF6Oy/
tw5cCcWrJZJZSlt3hLPtu8ScQoKFADIdetB4YEuD8RybCw0g+P4+DN3OVjx6xb3t/gkIhEaFcalZ
5sWDUHk3BnzDS0J2FnTpqShEesyuKrhGYZ16gIzyGfnvrOXcR0fCGZ0Oj4yHPSELc6gwiU5I3aV1
lbmlec/rrRRdgu6t4IrP/YZMCZJ7pMahc5NVo7PRMinhCoR2IY866YsDSxXi/GZfUgicTHg6Mtiy
fJW1++6S89zP96NgkqLnQNcAidcu4R/Son2X9VIX1ySamSxzrR1E9zL704MPP/kccSpM4Edd/xGR
oByMF8YH658kfonjsUKnUNzJB0ItuDYJd32r/ir8bM3LH5Ye5eYbF5J6MHsc6/GaxxeCKdV2cFrY
0BB9eVeLy1IHU1j8aUx3Oo6U7MEFIAlb4D4OiyVkHLbcnemUBI3xELNuxtOWQI1c/LLMkxfdKJVT
IN6xLWN2YTsTEWLdPA9nvLzSoo1cbRQof1TyCFVJhjZ46S02WGv41GQcCVBg89drNLWtSraZbvr8
uygu5o23YSbNZimkhmYisLVRRExNntUJDK73PipY6OKlCocZs7J0dFDztnDGxUb338mrXaSYs1xI
kJd+QCYMqaGX+QQzvC9Rd1C1L+LZ7oFIgzXDYLjS8aRXHIFJ9EdX5zwQ07VuC1UH9BDjAn7BxVr/
Cvs+6WTjuAUT04SS4WghfdB3Pvxaqf6V09nIHhnmx1L0FzUP/dzMkjH1YPEGIGUmt01CVEnROsi4
mUx0F3wsAusqTkdvJadASTuUk5W8NXBHwSy0f2b9gvS3ML7TwLoG/q+Lzv42OXMOBFVRC78ff8Bs
DZXht3pWWBNUZTEiV9MD+MEydUbItHmJ1Ot3wCueajgg2or8aUMGFRY4tDFcru1wxhaaXCl2CwrU
nWgDSbtl4CSPwYAQ1l4V9O18CHYl5jLE2PqWe8aPNpb8mJxpKZdnD9PRHGk2lr9l8Sun60C5mfwm
BfAt/kavOnTKAWsgtxvPClJQhD9ysWERjNJ1U/9O2Cg7yFuyAJVfCzeyXn31+dUP11q+Nh3frVW2
oAWttOzZm2xAWDQC9Px3mg2gIkNeuwJmvXALFRcPqC1bhiHpozRPoXr2XXkAGlmK1bdEwEtS/0ek
avlWdwS7hSlwVacgiagCp+bHuuSQgR/Q82mTmIdZZ0GoGdIbhhzcyeCqAzPJRkNWleZbEUtwfKjr
cyxt+35PGDB5SXeScQ5eeBk4VsvCpmt9YTKgW7gIGeVzCblriyEMEl0C795P9XKgPhbGN4HNDxq8
uNAQyxBxvmob6TJZpvy9/yw3WAb+a16E2IKibK2sNFcVll60r4WlQkiuyTZNXMkyAMADMoIQFVuY
R44t2DLKwfLg9ZCBn9lP2Paa8FEWzzT5BDfMhPW87EouF5+O3xdURqp4KSVck87sQtJeByE665d7
houk+r3r+D4zF+y0Zw/77vrvVHlbRLqNrnwafYK61kL7r4bEi7QvXolLuJSzhxa/mf4V8MUJjE/Z
XBc2vGLiik9QDE1YV8GbrBu7l+NFeQv4PKjIEANylN9R9ycipgcDSpVbqZ9bBm/eESdRNsM1VV0O
NUCj5SCu82YtVhdi40jX/BgBP+ZZ0ZIP5PPacX1DNMLdqOO7IjdXvGvKGfAvYgZCk0suL+HJtE2x
nH1/Z+zgrqr/sr2CTAWDmwCXhUf/3UDRTsLAh4KRDE1DMn6m7bKzHkH0CIJ3o9+E/pp5+1FkNDyN
K2FZartC3rcp9kvGLzKQKqB3nY2zhdMR4HdUt5DojHZy7rV+LYyrIj7r6kkWr31NatC5CN6KtQfc
ysvtHHT8U5YrYrsw1q0ZYx04WjnamCknd7ExzGsz1bjKNdtLjmN3JV3ENJ+FsVdI+YPwhFbCYjk9
Cv3DGtao2zTtQwPk0oqd1n+PAPelfDbS7fzCmcf67DJL+UjwLdRjpQAqXCWO5yH4k6FSO9RilusV
5CTAS9g4w01Uru3DzD6E5rtzKzcFMo27ESUlJjE2bZXvaUhgazwRC6dSqEPouEM8TMN321+0/cqK
D3DUDl5EdEgD6drOPDHGLGbALX0BSHEakjUaKb7lWnie0fiJcACGPyU4yu2I7apyQ2zy6k6WT1aI
I2CrEBEDwtlciY8F5L1FoBOT/MH74Ajw0Uz4/6bmlIR/MjFPnfC2ujVC6VkTnQHYmP2fl4Iwa18D
cD9aQHUgbYaLwtO+rO4lHTR1YaGasYgXPIiktSJpEb7ibH5K7ImnmmmTJlhuJxij3J2p+xZPFxKq
SHgnTAdgs7Zh/eVunVd2q5LOTLU4FeblE0WpzIExx+Itx+A7h2ZF2e74hKT18V0xP4FIQukZvsZx
2QtLP79HpKFHvz3xP5ayxp3oYpIjgfQfKo16WaxzpGIalS5XdGG1xWwaHDK4McYdcs3q6oAQlQdm
IHxDRRLFDa6LR/6JTI2+ZCLbRNbLK76j6S+a/vH8OVa984E+5XYN1GtL3MnLAhsYIwA+0jm0PVnP
mCePUPIlaocOazlbMXxdTEjvqqSWOmC69mcxKb2P5K8gSdzIyUdZcWTm6J6TU9hucm1fEsBiecdJ
ufDrSQcDiTyag9C6UL7DembtZ+a3gKABidDLnQwzwYUWzDhQ+VBhqrTo2zJ/+o6xGfNM7pKJS9Wr
RVZjd0CK2WmvrOGqFh+kRVEetFbCYL67JHnVVwdCBJAq7rIV8nl1U66jFTR7czCU6lxLd74uMPuR
sp1F/Jp1PEs034knMfmCREJ8LnBkG/GuB76vhPcoMv0IWCO5WCR0xqX5YQgbsj1xRGM23vWKiTK6
Q2D8q2rbPr4MuV3FjqogfMZoNeTfySFhbvbshliH5DofAWP07LxDrX9a1UazMEM6quQSYAMmzmvL
qnP5Yap/ABzUKy7oup/VLShKbS3ZsirMDrQVFLf14l9fhaQE0l9BYfqhlBUycOhNcjALKEQmWOR0
CwlY5URar5aujA2Lfk5lzi59q/lZfnsctdYOqeQYXkDwForEnkRdZ/ivTnZK6Pr5CobFzx8pAv9p
4EAvmY5BfJGm0i/gg2gbvx50Q1Zha8bZq2onknyCVbSa8NA3SN8QpyMycaAYIhmSW+6WfgVoKdLs
xGU1oDTrlwRCSmBwvKM+u/1V6B4IK7gJP9BGOoryZbXcCzLX5KLWfvqQDzgFLRaW84QxxnsIJ6f9
E5EGzjDG+GvwMbUedm3YS8bZmLccbN/Bkx5TwiavGvVfAwwwY55cHzjQawhxwkRhMVGgB/La9O5V
921lfzG4vAY+6ibjxDmA1rnZFGyefrEZ+3erko+OCoCMl/hCPFfARMFg0aFmmFAH4+pRCcUXG7BI
OkF6eRMSb2leYvlHMs86rTApcfomxaOCR/loCHotHX2RHrZ3ay7a9UiZ3Z5wnVhcUaDVOR3sxVWc
P1pmuo5AAzFbixiQ6TZGPzw5APsBdXgrWXmHf5BqM3WjeqeJYTG5jdgyfGAFc2l2btI8Z5+Ln6Lw
98EHDgO/NcjQJCCEO/YOlFG96YxdQodzdI38z66HI9BdhYgx3mvP3zc94pTABf/G5uIy+DN9RMQw
clL1u0r/zxbicTBBgAHf3zLYZmRTXAO852hHDtamXyPUSyJX4N3zzjHfdfEQ9U+WQDN3BZ0ADlBB
MJd8ZNNI6NxcoqZCVA1qoUjEknMVCu0DZN3Wy3Xjllgad/B8HcZk6glLooYbxA5+xQmWS05wQRjf
Njs6zxbaK+ZGCMTdMJ5niWPEHRc0ghOnb2j4oNmSe0/iBbhqnm1kBM4tCS7suqGFxYZIzAwpOmqa
ytiJxroelkOUzfpkQtWaaVObK93/HpFUhMKBKyVJn3J4BYBHFs92icIjZd5ZhOXNbBAQkrFcK3z2
axbsZPhMw1MhXNvg1SXHiGejnvYgHPW6X9fqat4P8sRB6dWVB9lG056tMuWfySqTN99NDx9Z7RLy
iJji67Xeya5eU3z7P8bOYzl2LUvPr1Jxx0I3vFF01SAN0ntmMskJghbeezy9vn2q1IpuRSg0uINz
SaYBNvZe61+/4cuVrift2LsZkbM2k5Uju09Mj2cSoDxrEpx9FvibANN9Zdn3jx64q++ga/gn4WWh
mUfHxBZuG+OXh5Hm6KULS31LmCEa7IAD3gM5B3Uxe23Gd7V+6q6zgiglSCt48wN0wrECIo8IZDO2
XQV/0UyXBm+PnJa5MtjopaLLnkof8eXa77fAH5Z0RGsMyMWSw6kiqrESh07V7KsHGiyMDqsGNrEb
a8e6xRKLjWs1PTiLRPFjgk7nkBTlKmAo8EPhhUo5f402/FW1CL5FXKbhMXGFQIakxoH60yxSQ4gc
v4WICcv/9DB257B9TbovPAMRD/hAiDxn8Cpr2ZtJzXvU3IdJ44ofvGZLHV9d8MvuOex6pimUDSKy
K579BhpsPLbFlbryQW8HejA/ffXZbyjcoLjjUnEnVWqeQ43szpmJblVah/UsBwGjJ4puFI34nEbo
F+1HQ5/ev4gOuO/OmnVGEChCXoKVbvw0yTYBW1HoKERfnSKBYpiG1Yg3MsCF1pJ5j0Bhh5i2AXsc
2qLmvUSGq60GBPKcvXyNAHgyXY/dclD5cjRcORb156BYTgPBYMzHZjyBy2FgFsv0Q78R7yE4Hl3y
VZYU5cGRZd4rVLPdMBvqYe407z78GBkD2W/ZWNM7jRWdWr9onTVlwlDfUU6yPfMAQCLDv24RSvOg
YE7ObURGWbTlKrH3vCLcIQVDSoAs+8NuDo4uaEzeYtTOdDgyE0Q0V9QaAhT0g73DIhClIa6Oi6ri
kMB+JATG7fIrPoI4kBzT9ja8N8mKr69HV4oGtd7wPJf5m0Rz2VWfZbQX8ykbYgEO+jMKgzTYsb5E
b622x9i0AIu4XN5P+Em2iaBgSSPHR3EZ9IiUk2AuQQhvz3b/i0RBgqQRjasgXt19ayX0lFP9ruIj
hBFpS31vw/emaKrN307LZomF5QG9kFABUOxGMcSUq2qzAWEhXIdvgsD1YYbpHF/tlKz7eGunbwNV
d11EcBvQAiavAnXIGBZzJYwIMaq/0Eos8fqWGeKXzHLg4CoJU6NuXCXhK/E6s96JOceQKnDWhKit
lLeK06smqp5nUDcwc8KpykdcLkpOMQKDAqkX2whZsNoBq1yj8q6qd6ncK/ZugnOpqQvKqjR5z6i4
J1Z/alwLhkB59sa82TTXskPhLC8STicKUUgGxTsTfmPTrpV2nTs7YLEMihRYavetlUAHBkFCzMYm
Es5hY9B/F8ewoAVQdMTAFdJY2vL2YS7aOp3brJkybpeEgJAS/ZbaH8XwnjE4mzGLqMGPx4WVWXBC
mBJr3BN2z/RgmmiR+oPY5dnyhFg45xgaxz3zLWoYbJLI9VHdaGBP2bLn1PoPok2hmRlUfVFdwuGn
hSbJ44rlUVjc2KPnWm2hZXOoq67INBD+pdOveEpgkcb2j2H3HP8cVixuG9cf+NIVFXuPynwe97ug
2on0uAaaUgd4B54lzF5H4au3JImc2g1gPFEuokuPdfY7zK1C0HgfEkExxktf2CLD5kD/Med/C4RE
3NTuwUekYvQ+OZWZ04zN9qNGe7gaIJ0Aq3jkdMfryNzJLIiRIw1KhYbKSXMY/lUXnuTwbEACVzbU
yz3CQdhR2Mub+zxk5nMVdU4EovMiiJ7664B3Xp2tiZbX6V9h8UPqxGAvWkBnMVaARyUkT4qVwV+1
OeGibqO4U/gVOij72GjKIzwUGekRRO0sX032jrFm320DRG6CXCSR8rMWTRm1FwgCYkRa410W4RB7
AvpnypWtGBW08kJpF2/1M8eQRINOrs4D5ylVCCewZZBhORoDZMghYF0QFyCz/M+R9dLiMBd+B8qn
Z+Oe7kZujVE90/6FQDTU8NgOT8kHpaUGgdbcMxd/YysVtGRWKtJIscVJ1vJhkjHQ8L+EaV34iIiI
MEHdSDQ0zZP+KqMOULRdiolUhBtQUVwD1mZ0QMldSshYNk21c0oTM6l2mY4rW1+U0dkMd+CJeCfP
eteaAy/xuZi+3obsFvGt1UCek8jVW+lCj4Rx6Sb0jyaA2fyD4tGAvmG5rfUSYaIDTGCCQOLvQPmB
K07jquZVSn8ng847XeLyginFTGPrHvIVI09hXxD+0SZPaFf3/bhxJg3SEzYjl5aJG80FKPaya7eR
iF8w2aPPtnSWzafH4N85MRQgMMUZtj3b2SjPGdE36dGUmclPO/Y334DsJgsxY0Tn/WcWYS0s68Mh
V8vvwbmxoSlIiT/qnKw0bcLVcKEURykCplDSZapjVASUh4QZZghL41450jrpCQqa9hEk7pADDmu3
YEaf7AfXpkYaTZKBqu71/ESrha0dB6kKh/ckww7KNhgTiCWmM9tnVFl0bLBGO6+sZQRO4wWuFKEj
ZAiw1VfmEsDV+BoNzy1w54jAQiLs1RIGE+lVFkAv+29f3WQgvgBi5RWbL1+ihom/We5ycfKdU+zd
6+Az72qC2dyj3qEVAKAyzhkoS1wQhsBnaSf+G75qxG7qzoCNWpMBUNOzljDA6e6R95Xa3uCmoaYt
VmiJxhW07Xb4FBtrQ6xDUJ4yCdUHmRUZJWIOdY10lz2aWxNXgaL8jrVHifz4YfavpQVvG9MNbXrz
GJkZ2bdmMZtWp8VRbZSZNb6LRrWwDLdSL468Bd+wVvGGeUcz192CJFnqUmPYDMObsG1LYnpEKOW2
Sw8A6YkH7tFnDw+NZWrSuim8rZYQXYsYlVpXXQf9MsPM2/TnJbVb1ryrloWxGF/RY/N1e3mBKnCg
CqK3H8wUWgnG3s02ozEh8oMX5ey+s9yYLwk7L61/M5Qn5jw8dR5NJlwUqGjtFeR6RpPHBmHg4sVX
qakwGvBVi0fBxqRmeP+DiKa3SCKM6zPFAnw8mNZWG99gmZb2BqW/Yd38NJ2NPrCf6AnTDz/80gSy
6z8CKJBt7aDJZ/ydntL20hazmjyBHAcL8dLoXJAc6PVLPMIeoxYcG8xaQtgrT0e/WTROpvUieL5O
etLltx7/I2tVljiXYjOsuFp3IIZOUlbMjULzK2FPG0Od+fIdI124LOlG6yi9y1fzG0G9jlt/HZIQ
RG/d+zKLpl4QYDYXWBIIikS5pshPnkNRkwFgwPvgfMIYjNixAhGqajGGgds1Re+F+ou7iFft67rm
SFtP2UfKwMnQOv4GGAPoEEo7YTVXMDKKxVboSDcduYE52TvvKlSD0Pgyo3evvIwjLF7Kq5Y6WV51
DnAKmWzob15D+sWyx2l4xuCzXWAdyvRmYkvQg2NpcuuL1zH/KEh9i+Ahqk1xUrpHL+Yja7E7Ksx3
gh46rPULjEIqI2wQslI/Y3T9HnaxXtIsR5VgAtRIJOJau66Hz0+tdXy1vGShQfTgtzhRIMNelGJX
yfMCLMby19K3V1LBkEvmLYBjhlVebTLJmJU+GdMONTEkKQj97bpeOACjBzEGc/BJaIpzrv8oA4lq
ZIrp3SqgR/cmpo7lS2yv1LPeXRr9lGfS7CvHjKrdCB2Tire38wpoN6vzE0+5pV7MqsMyDwzlZhbb
QYL3tWjqbdp+lNi1pWnOfcI8HN4koXK5EJMvZUGJ3RntHcGH0DBvX5mtCw2/jqZ5mEEBZJTs6+9M
JrDbdYT4asvQVef+F8NXCSPYk76UbC0AYMD/IL6NrrbyqbBeiPES4+so+An7c+LsulUfoe80SwQ2
dEKzzlqCD9XxemCXjUxK/VWoXFTnrGdHWh4NegsEZiwWYH3oLN/Q9ji0QbqgOkKYZxSER7WNRyCb
rjcJOzAq7vCkYuxFemYMzwNdFDSa+L2bYT/yCaTnlYtydNHz4Al01kwa1+on0555A74rt+4ohcsQ
hR+ENiwiKM4oOLjvLcqzSliHFzeJrkOWd5qqoNifkMY+5AZ3/530CQqPiUxYX/38i3RK3opLOLdQ
peH5CarWHJkS8ZqPIv2GAAfFgNQlCS+pkw+TgcVE7VvfaMHFANprzmJ+6gOcDOHeSb6K6eVfeF+A
7DqIyMdbYVYoxZ+mtvHJjyo4FJQ3SuVoM66s8Qhi6jD8mVaBuaqTc6Y7c83Y4y3XTmBclFargO5U
qRvX6fqFmeBloZ6RtwF6pwBighskJkddyjU/w7XPJY+6Ef5VuLUF9MvJ3PY1d+9FsvdScsTtgqmn
EDujvdZ3pXJTIZ9OQIVV0SwjCEEqK8RfRrgHsXZpwVqegT8Twt4V8VH2osC4SoKMWqDObErRIM1p
oqmBGBtEgnoufWGWCyGeDohpcApNz7Kp9uNjcsGAP8EjJGbQ2d8Ejw88R41xLaHlYD8WAqyaGRYV
MGwKjQMwuqSzCyWERvpN+IVLDEd4F1vQOWGn4wTF9RV1JVgLsWsLqVxQri7zfCdwaVIqgZcS71Mt
eeB/hukVd1ymQjhpJHyQMn0q5V2hr6sJEJiEJIyDO8Fqi4lrhnpwr/LC9rHBsVrL33PEmcWeie6Q
/xg1Qs4VU5Pam1wvfY9ltIw0fUzpLJ5obRLemYSFmUiLMYPqBgwPYZMqmGE1OSevScMKfUXl4PlD
wATNDF5pwtnL2SVw5Bosea7q1GIk7cTMdHzno8i/QorIeteYh3SFgVe2IR7P7SyM+FZiFgcUowC+
il4vpSkYMe/JWKFQBRVXKHMMaZVqm6k5oHpHJ8x8rThgn4UGxMyXmbB6xhJhL5lQbdy2xMRgm6D3
kI1rgAIIt1MIpc68Gxwa3WuJawYDU6C02trgQ4Uof1mPu/aGbtSmDUusM7btM6/dgS4ZiJBs9pp1
BG1L+qn7eh0U8ZycMXAdGOVoNJA65Fc2llZ9Cc1nltgblRsYMShncQIXrtpir8vABMZKZwVYsJ9U
+xEiVXEYPF/Zu+MwnWkW+8n6Ps2H7hoEWDF/2rhpZ7W6INJrWarsdsQdyCYbzHOs1+BOoX3SONxi
vAyq/Eu2T3K/khRo3ovYflYUw23LGtP2uM+5Jdgd5aGbEda65Ll0nfYRFTciKXDCa+YFjp5TxBwG
r5t1kR16R4I/CsqJOVfJ1oid88aR79MfFpc4UXTnxKho9KARsamKyTjEUks4p6o7H0XsNAID55cQ
i1S7Qo2LdBoliHyoorUmWyyw75gWUMJ1pjqZw7POcJZ7MteWIgjZ+m+mEW0DAAk8FfrPvjiqH0Gx
xm4D+3aOAXqRHGs8t5YCgLA9Qp6Z1+3eoAl8htOZkeHI4Lxma3RCpnX1ZSxOdnzv7e+o++rlaU04
AMVakUDzsq6Gzz6gYMt0lNsVXXbqUZgTH6KjCICy8s8DpuP+eZyO0oIFgcNAVGvCVXPRRMrSswOU
RZfWpdrzzjDBEw3ImpqewYPa/aTYuwTZZx6+SZjAVR9ApDjHGcQXF6AJF2v2PdpHHNUC5dcgw9W5
RfK0CId3A+/z5iA5v0Z7UM2tiibAezjaTZN+WahTdo1iSD8bG9XtSVWXCAk19OHqwur9jZZQBMBC
JEx3geFImJ00681XeMJhEcnjVlpGbhmtaCTFgSq6Oj45fLCl5N0miBt1hyYLvr4hxu3NU5ZcIZJQ
pS2zfRWkRokx7z1JF8S+hTIwQn+m6l62IPpgqbErhp7tl7EQBCWSJpjybqDThfP8TWUk2QZEg5L2
jmYOQ4Z3Odzr/UrDGjINvxUNIbpyNauWgRkqqPFlYEo0rYZ1uYKcUaxZiOamZ64fRncBnI0UoyFj
T4v2Wp6g0eq4lDVuATUYK98mAewIKS7NBuT9jsfzPFSOvQwIBcjoDDgc3CxOgpylkqCd45SETENZ
TrkF1uNsxjV7tOiBtMxFGS2MNWuQEqrXYsuZ0IVrQPp4eq1rzCQPmXZJ0luLl0C4R30jla7Bcmec
s3RWdOWiNcLMnkqiLm4pHTPhPgjnPvQshqu3Lmi3FRYlM6AFJhTQ1Qf8N2nq6uiOucuQ/w6gIhZ9
hlCqNCpoX7qwyc9ReP4MuH7apt6l47oijw3bn8Zm72Zu4jWfaf3Vmddg7q+H6TsIyFBBfRAvHeMj
hUVbvfzxudvBD2zFAUTZaa+8hNpjB4mB4AeAyJ+AXs0m67I91jRVtr6Oi2cwXJUp58nbliy+qNsr
/nMKDvZTdzbyFOxNtVo6I5FYrzUet2JAzSSZjVbYJco1bErzKDkQa4WTGxe5F8ZPgsDJTIsEKcpI
nDn9j5T0siqlvmlNqnPuDhF6EQOKwGVaaxCnCZYdU1pgtYerAOp/tDDdeO5g8edMxIpqDWJkqK7O
fCdtKzKzc4IVQT7r9R1f0HbJLSvKs4FAC7d0a9/CP1e5oilNvNy9yNgihDD8xuYA33Xe0Y56Z9G9
4I4s6M12txLTlopQyMpgHXL+V0oBTNTPYkj4NUxdh5lsLPFgYvcEHDi5XCq8CPR6oxNRmH9XOrYZ
EsQrjq+JJaFZPJeBTkq6tP4C4QZmXmIB+U+bHN36FDy6hgAO+CTg0HFziymWfEOb0eVjsTqvNQTC
PiIifEHaAQIGbQhhCU33psEYGi4ahuE+wR798Kiw7y9QBG+0R47xWHQzVHC48awWF4UevKBUiN8n
LAPh+FJ3wuGuHhM5O9Q54NQae7oTrfVqOTRnXQwiRIFov515Mw1HxV3HEFd9c3jIUMwpazE4iDnA
sH+0jQeBkMybd8zz6KsOpU3c/KLEL1QgF55OV0tTp40vib5j+CCTbPHiF29/Nh95hO2591lJjnB4
oH3mTmEvmOiuGgGCYrDYb7xrhSLfzeQdrNtWvmTtZrRcr8Fbcl16vNwCPwBQJi3Zela8MopjQS8y
aDLsZxf4dcIvK9t3XM8ALSDyEJpuZSF/JbgK4uGFw/dBUDYUYVAfGHD5vBcnOVrDYSv3Lsa7wu4F
ciYMjaAgJ/LVp4LxLtVIzOo6hYpSrqc7+Az5ScMC9J39iEYuCk4tj14df1r9VxgtOoRbNbDDSxUc
ZPNaF29ZCV9qJUwOe5dqrWX2VNY9VnxYkpWr3HbxqyoLSOeu5x0AQ/r4XRNa65BJM+JbTWaT+zWG
69RjtyEx1PvUGH4oCEM3sbURM20XC9RkWNRqRckAeB0cxvrFRqyBlzqJpx7LBGOGBBeJrc9C1A81
x+ASn87gA3AoYRBABAeSIWj6bHo641xhcVNsEcmEzUutHEf9YeFWgbYPdmjsrXwe2A4ob5MX22nY
ZuFDH5O1qb/n6p3VqSrIq2Byig52gipUcrZbqFJwqRmmNba32JWcmD1xmoqWa0IL089JDZmN6mel
oOty2+LikNocqrdB+VDhmtQ822G7mMxw7thvI4VgTGjS2vO2TXDQ9DfFv2D/KnvbQj8k5jZKDmb4
cKwXCGwtHhVvk7KBjBwEtxgcX7HOPk+AtmVZF84tAFbxAUWNL2ZFY3WQmr1B6YyfhOxtEDOXExla
o+JmPtQjfQQShXUpPW2iUwfUiS5Al47nUUXY7UKnIUqgy+jaY5DO07SR9KcKGSYBuZIlUNrkbcgf
Bd1WvsM0LW5FfdEF/pLx87y6D9CF5f6bCyq1pEjsMuhIMub1FVkQdogTWP4SyL/kdWPhWJvbLlh7
5TLX5zhVb7GFTGD35TA4TfnsYXLbbATxyzNPYX+cIJoYqyz/GJXlaL/kOpX4gkOWCZfdbG1lL98w
wlTrNy18UfP7hBUXAxZpFerLBO9h+LJL3oBit/UxKX8Dh5oSAvxab5Vzr1OQ5BF6vtN9egFPwnJK
COh4s7ElMBdy6vYmogQ+Z9mh7cPKAYQr6q9BdR7QTsHU7GDS0EZiNmyO+4HQ6grLEYBVqUVIj+Aq
OmNv4LcDWtqlYz2VhJLrEMQottBI5Hho2EgX/Q9d/Y34rD0CPNn6BGohIscVz3xh4eF3TmAoATYu
bW2TyneCIsfmjPFzbRyAsSbzTIYiCCxaKrzu/xC3g9+k52GeMIP9yMfvhIbPTInKkK/QZ+HStIfM
a+aLWnpilIRKJMuvMj4n6aO1vidWgUQFnwoKY3+HnxCGVDrKlqDkWH0ISp2NteqdtySHE49lhnLM
BBjSY8JSdEss1hdefxJji1RL55H6I3JCIuUxBi9wqTUfei4uAIdOOVUJsMhBb7ZSQ6UtsLr8O0Xc
QqFvWms2BzHSakMMO+8OnqhcamV6ps3MqXuCghjQsH8HAYeBA7Rr771mRw4Nd0tvV6KpV1+OQYpH
AG7/vGKs7XlysETx8Go8CZ8rLLEaMWlIylkNQJbUxrzhWImMIwjPgOmR0r+lkTFLhDGG/8vxh8/P
EJFNkj6w/vSnkIyGo5lcEvmpT5h8DS/RVuLL9ducBFuG2BUh7XvKq6A8j2BZDU1ubn47FFe9f/yz
cID+mp3iA+TzyBN3+ZJARR+8n4yv1WNhLwbcjfRgcF/CmbZLqC105OCsnToblA6gAfOKW+pWw6HM
SJNy6eLYrlpKqz8wX7towT1SzPAwwsVsZxcz3WBW7xUbhh5ko07Fuerh83MSwr2Ok3e0X2kCGXtF
5o6ni5tV+nsdD4gQ7bfY73xGSVw91TwpylqlY0MnjeikwtOAjeOgyj8CCMYYroqemn1kb6sxEcXj
13lXkVLW+TOQgN8xaR++Eh2hIcZvwboCrnZ2eve0+WTKU4wmLbF3GqfAmhv01eYupVpD/lxve5X9
TigujyyTKd4wXWJjw0SEioa0XMCcEStN8mwgKeIx/EDQhtmngqOTzZbjgFZnW0XeccHz4UF+GlSg
gKv+jODCU90f9P5jGnZKRVzjkgLQlgHiiHtg1Ff1vHb/W/a4ma4AebwS9iIDsm1MwTDsDEy199MA
T4HyGWgToMSBZLi2NgGPXHfLkx9DuQ3dEt8T5wfk1cp/yvwUh9fB3I3tqmn2MO17OIM1HDDpMOgv
DjAoAXH1i85jgSY3+lVkAMAc2Kl+TNnN+zL6hR0yad/bwRnEpMvWCTVNC2gSkhSUfxFjy5g6oY9i
DqTrUBLxlWaw0eFjBbMR24F0ExE6mASumsLJ3EaklyiXZgQucqdsheiglaDg4BwIZUq7Z5DD61sX
n8PobYQ6UscADlM3q4xjI0EKesmgPWDolzOgvImsF2AeqbmW406YtVP0DAQUbZn6WdbCrpiKn0L/
6smPpvystWuofkshXukQ7YtdTPfl8pZBdJbQ61XdcurWvr4uLR7bGLf4g5dh23JPShiTyDTBrLsN
DySeYUzAsSzGvnasnwMFfYUpS7tCnYE83p834oOYXbCtsLGw5WuHTQ6b0Qg6c/QKHJE3Jlnd3J9h
1qCZcEWyb+MN64xgRyAiRpCAMIh31b1HyoN8CEO4o8SUWGtLfYmkV4ftH6tZQTfcKKB69cBD069G
wjTqXz0q3Ip5iTmumXOkqA57zIHWqvcy5MtWJnNnFfcSZj0HK/yZ4MN1hTuMLIN5Ucyp/9ASFcmG
3dd0Pj0mk9HdTlyCWsxyS2y923AWh7gI4MMI3RYyGNEbYfhR4naDcL8vD2G70k26xT1iVDO9DnWK
SktQ9dwscAu6c4s6ebw36VevchBbBl2TsIZi1k+1FRFBDvqaH6zuZqJgr6tPSVvag+BpQnap8Lww
u7OpwqSJjqXO0rLReyKM2iuYA8Q4LqN9RFqN9RQPnQcXvoNSr2/w0aR90Ml16CBIIgXB1kVMHdOT
JEVkMO4HJiQtWuGwuzd8/MlAx7nAt6q7RzFBqECBNRZ9k7XqcNAuV92wxYzLj9zYurYOlQ/1hYKy
BBVgh4dYABkTUYtxwL43tVYazg9dt5e0l6L9TA0MQ+99vZXGhO78ycAwQh3D+ZQcIcI22sGAX2Nd
iSFgQNKzd+I8noYsNWqSHUEu+vhVFXsbhLniYq36YadNh2I4jdKXJFK9PxPbBb8ng36S13r0AVfH
kjE2QcaNh+vJGVc5+2OGyEBDwO08yvo27sLs2QNagFHLoO8sKLP5xRPSxFizWnKAwt8AMUpwkh9f
eVOQD4xwQ5nWsf+18ydy0hYELPj0HBb6NsEgQ4fp5RYmr4SPBoVldCQ/02LaEfUna7gM5T3vHxlP
TF3gbDR+ShYujOjvk/ArLZY41lrcs2DrNWtJBZqxvmzzagArwiOnZYA+Q7xsQSO7UIPr1H4YGLco
yguJB421y6edo231rJ7Dk5XrxRzyEFEyMuR7AfliMG/YJ4xrWA0ZlAuCXhpIEscCo14fuK6gwTP1
Ry/fpuyLuD1R5fTaWuJwEraCEbIc5tcVY1G+EuP3zH8Z47tpfYpHFiw2ehU6auIf5yX9CsMisHaj
ulbGTlEvBH9NYo9AI2Plbhi+tVCtUk74lu4/CcBFwzdRhaI6oPnF48xvYVz8erTZuFwox85/Tcef
xIwWfQjIMtiE7p0MHuJ8OWColaSYgJ8LA4tiu7qN45Vk15QAj/iTO4CfNkEOPXOagcYKVRysEDxD
YW6aqwSjbf6KBxu6PuNafBoKmzDdTU+sMQVp7H86UPGoRqG7s1xpiLgplYo/jOUBe9646IS6UT0z
5Uj5Tq3B3NkQkRIftXfBmTet2e02sXMvcdrCRUb9rrJHwZjCgk4rv9A3FphAMlnPNyzwQn/l0yfh
jhR0ntNyOOEj3SA89N9SIsA8XJSZYr84Psp3VAIXDbU55rdiihJ91f0Pl7Htz5a9C9O77KwARak2
7fCaqmculS0dAEgDH2OPQ+bgan1Ajim5eXkpwXq9ftdKJ1C9EfTJrpZZ57lSfcXit6W3yo9sxQRj
gwNDFq5qMW5B7CwWjo8skD1A+2YbpMP2iUkNF7WBaWo5a9Vi16UfE5AkkiR/PfXYK+xD46EAp7QM
GHrMedDEWZxguKYdgxhLgadkblM/BwyhgcHUV2PSwGBoyTfCo1Vq7n23m1ZTtOWtk+Euqi++IB4U
wuuEkV6J0f5G1c8VYcndjzLuPelRWKfR2dfF3uwuDBEwRY3Hc6j+GHHDE3ip6mtUX1X5UWTnpF/E
4FQZlMYFz4g/kBHxq3gPM33pOe6ClTStMZmvitc87mi7GGv5mPciImmYAWp3O7+O9rkA8Y/SiwoG
CY9X/wzwfprQUAPL47P/3k2beIK0tKb7QbeTy7eoPIpMXoOkuQlcjaoKNjMuywrs5Q6/0XVr3Q14
vFxlttMk3crDWVWOBPz40V33ppVTFK4aR4Tpnnqo6xoIWkSlwHvwOwGOYn0J+qhyFIXb3PhIUmvu
9fZRrQc6w62COba2Mcp3DQt7R5c2Vgsyb11KZt8FYjlOPzovuC5E9bKTMOXtfzvpinGXHpxGaCbI
fJdldSv6ZCE1NoPvdgPManbfmPdBvoo7twUbbzD/WsUYLklVA4Xpeyi+Cw1fCLfRdgkKunFEivWr
QwTI/B9Y+ZKH9P69K97aBhyYrw4ke6JwN5hqwZSLV07wlPHnU0GHKSaXU+ZW0b7Bccvm0cZm1DJp
rC8+Xek4Z0Ax4JOsb2SF5iIGjfUueGpq8REZQF3tE+tTN4hKgceY7Kdi05vHEihaVp8x9iF47+HY
qS0T4zOrmWKBLkKGcvC4pZyP34bkoVi4qKN106nyR7LvGJsoEZAsNHrlGvRvvbp2Bnqhe/yR25C0
GnadALOo+stoKVqkjwnRsQ6nxBKGQP2OXGLITHYFeccN+chGxTlfQfz5qvFdjRAP7dmAigLWH5xL
Npl6OvrlJcckSTJoiaT3NH6HaUajUoBYQNkDhXFIHmA2h8AOVkIZLWXmR3KZsHVte1K9+nWjuWO7
LfqPUmA3DVy89orJoeZ0gMx7zj4P4Dqhfmu1Dw8YbAK3mTc9A3jaqCB+jGgyvJ2drqt2TboKhyKH
KudXkEHQ0GB4qCxD5dUYKRTja4vjDOcWo2VfPgqRYgZVhFktD5kKxE4kuisMujk3xf7qw9kXPPvU
2AQkU1BAaFt65GtvPoQqQl7jFYbPDfNQvpk/XMxhW5SvOYWJ1EHyGT4FtSaqXcIUQf85Gjx47T0g
vglBvAuE0PdVEjYZ0lfk/VrAWTn8o0PePSdEUhJoast25A03XX1Y1i2XQTO4dgqIDBsgyaMlRDlG
SvqRrGJhE+DxtpbTQM6BhCxckggFSJ61RC7cJkpf0+mVYfVxSte+UdCKvjX6hZoK1nTN2TtNrs5u
H+BeAfwTOASFfkzVKTS3LCZBNld8VNwmxy6pZ7ZE5jj004p8cRat1ggjjRLI7bf336sQ6BaCfgqu
7LgOAQBkOt3hrEXjcxi2NG62fpL6Sz9+V+WHE/549CClSXaBtc0K5B23nJ+TH9I5GDzL3DmIq+IU
MwmoWDXhzm+OsvIBDCYwMaKnZ8omFz/3tIWj+8ScxZDcXqVKgfZDrxlg0iEBFjETYWIVPf/627//
4z/+/Wv4n/5Pfs6T0c+z+h//wb+/8mLkwwfNf/vnP14wEsjTP3/zn7/zX//iH4fwq8rr/Lf5f/7W
6ic/fqQ/9X//JfFp/vOVefd/fbrFR/PxX/6xzJqwGS/tTzVef+o2af58Cr6H+M3/3x/+7efPq7yM
xc/f//rK26wRr+aHefbXv360+f77X6os/7lQ/7xO4vX/9UPxBf7+1zVPP7Lw4//6i5+PuuGPnX+z
ZEvVHMVQZFkmjP6vv/U/f34i/5tqOo5uO4ajGbJhm3/9LcurJvj7X7rNjwzDtCzLMXRFVvhRnbd/
fqT9m6laqm3biq3xh5bx1//+5v/lDv6fO/q3rCWaHjuA+u9/KYZqG3/9rfjnvRZfzlJ1VdcN2TJ1
09D5jIrGz78+rmHmiz/4H0E99KrXyeo8ThUGUq1NBjVGMZ3sGZuyTPdpLCIY+5hwdVHtUtDYJW7p
U8wMcOzKlY1AwQgN5lE2ffAwBbu2TSlL1PRNjYzJ7Ul9n5UGRg6weUhSiGtlWfrTa5l61iO08e7O
mIeVLYoUu7eXKV5Num4uA/WhWUgPsszAiN3/GlUDXfAAml6pwDiJTCZZ7hSLeqqXpgxWUMZQSVsl
OPgllDIH1Q8blvOi9s5mSg3aBk8N5z0yuVRNrqlV6gdJyReT2oFjitlkOlSLjhnXsjFRe3BvsBUW
o1S4FzEAYVXB2sniHJpnDiVQZlfLOpXHVcNjKiD7svUJI53qdTHUpmtVzbDsavnqa8SlB5ivEY4H
uGvF1qL0bs6gvCZiGOANFSk0g40oN+4U5tUe5i2Ww7gdVZs5af3WYWK10GBKWCm/MMUYfDvMKPx+
aC6FlK+z0kHGYqGlyMJNm/fTsjcx1BsUfalpSPkCs1qqSZsdsKwAyfEsIBuFHGTswhXZlbytUZAG
3NZIn6FSuKlAWFLBGTU9GAfeuJdtbAspNlS93Y95clZCm+jVkd3KzI5DUH0qIYsnMSzf9Wr91jK8
I3vBinHA6d4arGtyh5BGrb3EebfzQn1c/y+Wzmu5eSRNok+ECHhzK4Lek6JE6QYh6ZdgC94U8PRz
0DEXE7sd2zuSSKBMfpknY2uvt8zB61aDazGEDEKYbGkOg8Cm+pZpGy5GLWNG7P2mNQq0NZSo8M6H
LA0YFXpm+IbVHcyaptbMnd2epfqspNduYi7W+WgyfuyDZtXqbrFXYf2HNvyMQQ1xjQO00aRibFVE
FU6VnJCogElMM9pQ6HqE4OmuXVIAoemynFa45NoCZGmTfo1h2GxSdCsSzpHvMiBjLPdP71LLT8x2
ZrLHYIBHsGfaQSk17+ia9IyIPOAIRllgAAYAYFJi7sO0/RgoI6cW3b0NIqM+kWOZnuH8aVr12cVO
tOpjIB+K7rDKW2pAMM4PGZ75nYoT2DUHREZL86cs43MqsQeYNhbkXjB8YpJuoNjEwZj7fYnbsyOX
2DkcU4Yxzxd9y1YWyYzq6ohAZtXVZCRoEKoqSTK2jTFCuBW7C+bcTIl2yYCLYuz6p9514yLoTOrS
qm9NCUl7qi4jNCv76nMgaIpsl4jduHg6c+1KolBeOj3drsH46fSsDOTh1cZgHXFgSEf6dijaR8kn
GykiXMoST2KQxRc5VJ9B+VQ0SVmFywtVnPNg9lOP4MKzHAxFXBEezWLNv+bSgIVDjJEQbkZVpqXs
hwaDT1qazKwzCpLFtfKIPeXGW5AR6JtyfG4eD/YoExh93nCqRUswZ7ZEFgoqMGHUxEZwi0E5xGa3
bfpsHhNnj6Yk7EH3Rs+RbJt2GhZfI1gVmf5ZNglfOKbntthN4DM8CWokTrZqkoDjda3en/jgZF6U
tD/AgFDwyGU2ER+rMp+aZZ6nIbyMrMybRJGgDcmXJQLpKJe9iXkMC1lB0WnVEzoxenszouQ7Ro5p
2bHo1WLaEucFzbMhJ4yeCqEcN3wZzz4jmfN99fghvdZzV9Lob1qKJJn1GTJ9pr7FOu+OZs7FsDGG
pywdj2pbfZVmLMmRja8iVaU/tPTHRdFokq6L91YCAWKsOWxaE1c5t2nhvnQ0qQcgWkaFGZSLZy+M
Ur+MAdv1JogLj0fKdGJaBSjlth3u7caE0SzGVRyQRrEyoi5CvE5Tb1xQY5+ZQR9WN2HPcmkhqZkq
2d4svoUWEFDaR7VIA76R06AeuLh2elHi+ojpiCs1LrkumasGZqQ7CG9pxpW8FqORrsJhJOUtGpZ5
TRSkBihSpHg2ChnfRmOEuGsIAQabDzDharguHGa8o6Peo9h5T4JS5X4bqlx+nKvqWNrG06WyVqrm
26oLG0tiIEkIdc9pChPKlmwAIQZwxGrSnkbLVcuJivdAC+tD3wEtapONNU1cgFVQDZ1Jsibmd2ot
A8vfQNmb2XcESO1RI43oNUes2Dx3eVlhyweoz4BHmmzAah0+osoQr1VOwEVRCGS4HoOWpC5XaRp2
fih0c+vxVLeCrccIU/cwiulVBTF41HA49zXBJ9UznZNR1e+pMYbHyaKRcyimu2PBR/bMoWT/emc4
Gu4o8vYNR0Yn242NVZ1duVAwhm2hbpmjjH1odx+WNXEqDhrlouMFUFzjGPc2POfJ/Bji8FMtRgJr
cUSF5LKwhbFsprSBy1Af1JTmrs4ijKZiI8/LL9N4LUYErHakHjmyWO2bEqyQrCaxMIaaPumZplO5
K9PoxcOcxEGl1b0nya4u0i4ztzlFkDtp/wSRjKMXjiibsU1riGuy3Q41XrugTAie8J5vlBpAW9uB
uJwS4hNOld9UwvRUqdry08Hv2cmQIcjUf4UOdl+rimn7xI/wYmgVBI4GRnJSR92zqK3rkLrWvlDh
CXAuoYssTN5zZH036JY5o8mDaRrJMTLGytfku5dp05ebQpWf6GJhdh93Ez1pkYKLzzCiS6VGx9Km
m0iWLe6olhqG//6xEXNsD4Fz0RRqcWzrqmCSleCLKJLIH0qB+zAwyqVrs2h5fejth2EEPOE0H0Cj
+kOk4g78738zYcWqlsHXp9barEbxWZHcM9d5HqbHyPmWmrTuaasC5lKzZWoxJYRkKxfcGxHvbcMv
jASPhoPlcOcZXH8yg39UQjUEGeF+gctEzNCJZk4Kj0ZAsfMqi2Lz6FAHEOvWpgqh6ClCfHCuDK6V
vmuaOEbia84INejs87lLCU+9WRQbS9R4jzphrdop3NgFV1ejm810Rc7yrSQ6uSRwtIozc5L1eFtN
3lr3smFv49WvcIREVHgkMNtDc9R2CiJSFRT3VmJqGnVuwtlDsGoxNbIjv9J13LpcA01mmmXizWkt
6+nq3jkIzQwlqf+o7Kfm2he9AraPwGsEDCrTWapqUMtTy37tQjkbwFtUS9emBufsWZ+SfKZbVctc
yw+iH/0c5KEx+dTEgBHnMKsQh2Q1dzialagdiVGw8KXLIkARUXpNRfVofccgQ6cYzKy8lmxY7lbv
Uc5wK7O0Xxxk6iqpqH4WOqYe4z9uV7rSnNch/4pIsQ5ueOw0CRuV3h0SRag52Y6D3CEIHZBvELtK
XN3dsBGVu66qZkNUfNX2zqZyg3WtPDvqRRrPW+VThAIKYo5eP6FUyD+o/H0E5kNpe7612eGf8Jcx
X+FV7BdTVpFdn1DNRJF7a+Ct1RT92BU0GjQCi2biugB90oKXjDEiMnoQEY6a6rsSIeJw75feZRjh
v84kW5watgQd6/Z+PBj+tBNKuNEQm3XLXc4Lp5nrS8QHPpzWpI2Rfvi4YFYlNwp/oSb4vdAQWI+w
hUJ7G9EEagqqoJHZHRNUMTGTTtJsFXvMS/TW2BAF+7HkT6K1L5ZM/Z5T+8RJQ0WeFIh5TQxQ4itL
GM5zHqsTnkCqiwu8vDMtSxAt6jG/eHqPbwZH0yz+lFjsc/EJK0YAtWYvo7F0QFXW7PbcDjYAmuLh
qGD/R6RhtXiM+aGh8MEBixUY+rKHcBsoOjCYi2joRT6EIDsHyjkjDGo1RTWmjtG79lZJ6ZwqvKkV
kdTA8d5smXymiXFNshgzc4vvjLNiY3fTOiOl4osq5XxetdBlvB1forbCraaanAHVn4ofUYN5NLtq
2+n/WoMcmvnM9RGzNfFNvdsOkgh+ZbzYikCFjBdhSQFaAQWMF3M2HzshpBbONhP2tgrltCvWtjUs
GgkPs9etRd26OhTIfWQmpFDws7fziTtko+TKiA+IS4PitbRyd4xABJElK2nQiYuIdF40LCZvlFQ8
cLaq0vHgtNZSid7rzrvrJnUUNVbOYrbdtpwkKvcYE/CPzpbTqMgxTEpZX7e9rT0mi6mSOTIlrhod
41JGcDhF8LUYH0zltxdQXB6kDErBMfFnuiI5x/pKK4m5RxMOI3bLYdHa5VUdxs8hB4VVmtlVIX2o
zF7GGg+VPXLg6jgdg4QSPdpP5KntS9+YmL/Dsx0CCXHS7pypzBYBa4yd/pVY9dGR0zNhVM9+sjAy
I1p2lf4kxuo+O7w/rAhY2cYmJZQAAkDRs8+yUp+6IpoVQNVQ4U/E1CET8rZ6C8vcLPBv8JPPguIC
MNwDEV/O72YywQeI0fkK0ji5+OOyx8PGa5jIVqfVyfgJ6ooiUfoc6sZe2/Nj5tQ4vF2P7avl4/Ha
lGhlHTzC2GN2ZpffrWjarYzEX1ShxY540rKy0riZqctEY6hvKpYNejBjMbHpe2sFJzRoi7JRkLBL
vIC4R6PWUq5j6kUbXcHinihAIbmiE3bQI6Jno6VvYs55F5sVXu8vsqO2OMOzatYAlCqR5qQOUNUq
nIzSaUhApLSjMQxOJWYBjpCoH3Z6AxbjO63E+xGYoHjSq3BYZiqGa3nukA3LdS4cGaio0lM4Ip5M
TSOKnbUD8KDCD0CRaQPONgy6gLCTAQSEyExK4iVsRomvZrTowiLQLov8HPFStsnTRanLZ6crBhCK
G7Gw1bxbqfHuoe0Fs8aH1jdPtvStjv4n0QHj2RX3NRc2x3t3WLPBTPzfvfIuuZPDEliEOMtL85wi
L5Y36eARy1cKymMAXKj6kuM/JFzPPNfdZZS7dHz2+ZYRKlxH96B5qwY107bvDdqmROKc/nT0ThPd
U0VYHNFBOQmi5O5DbislKqk+q6Vsl/Hwkdg70gsAzbLx3FNxFM3h3uKVGQa34E1XLPgTo/Rmic/C
ZiPsNq5yWulAbqb3qNsCgvGypxJDKKTRmgG4i8I7C8xVcBtZsyFX85PHaqE6XOR/IwvRm1toyPuU
F69h+i6Ce6cBA8AjaAzNV+g9E/c4sxHjtzT4IzEXMiMeoCyj3Tgo05Ldh1eFoOC2HtbVRLUDCRRG
1/J7FphzPu+iep8bzIdrmSzBz03m0mt3lrsZoqeZv2fO7SjDPQDC2Nzn1tZAQ4/Q0nM09XJ4m48p
UbKyDh0FZc4mwnXBSM9iEDgEp3FaWuFegNJSB1wvAlbkM0bD79HyYzT9dlipBGIwkyqsoezpmyTY
TwwB0reEiUDHZGClMiNQEMZ740vMOE8mCB7zIxUEHkqwt4XwqlVwSmDNe8FXZew6Y8X2LnEdWLsG
KLUbNgQT4yX5lFBbWUwwVCYZSndxVlmH/rLW9V03fobdV02aroCnQj0erZVp9TbOwV0Xo4K7D+Oj
Kb/c7tC0/2L93MJNSJirCDpSYMK0c+wsz/c9ED+TjL9Ruqtp+GpBUwzed0/rk66hftvtEhUHYz+i
0vwyf0TarXE1+jDJyDLziUcGv5uckxG6yGLM3qz0IwsPQfYdxBfBGQlNmuD0tyPJUq3xs7nTftKf
JQ9tb5/Gcpu7e41JIEVhmLhVcbCdpZmeSC5pwTVgaqXxK0/mdo5oWQtWR+QiQ7mEtOOVKUY/5qD6
TrH2as7UhYXrpdQZ8Oxl/wzSNeun3c7wTQOnD22A6467w+Q88YonHHvNdRH+Wsg8qvKnMIsTkBkN
8JmrLNx75j/N/JcwtOU+y0RinTDMIyTVr2JlEww7p/8n0pPO3C/sXGDdGWCVe8pUcGI6aEVnlopB
uZXDnz1Tm5kiqt25geBPXof5Ys2ckYurO08dmT6aTCFtYGjGVm/PzIMNppQK00rB1LK0vlR8g0wy
Q4XgnHQXpbd2E3LC+LgSVErqBZviEszwoY5Og0IjvPXg3xHhWZMXq9t1ypKd3SM43hVvXbxlyw4G
pEh2MivuVwZ/o1eVsHd4YtXTEL564qE4N36G6p0ch6T/p1MCl+KYpyEhuDl9G3fIfrG4FhzZpYvN
4dYYD4OJcMdxm/G6x5w4Z14Mo9PzdrxkcNMKZ+WIVz14a5S/SP567V7RfaXB7IEC4LdUxEbvinHL
TYwfXAOJMmd/jXfBwQEWz+qvOAakdyics6e8qSNn9d/KuWomTqXtiBWKUoaZWk8n6DVrOKYG2LqO
OSYcdOu9Yz9gX6TZhp83AJokzA5GiIl7xuSdeXA5PUOIZfopEKch2aGgDvle5/5XQmWomFzR1zB8
2CHb3EYlni++emb9IzP/FrxY7g+uL7MVnzILYAzRhR/tYkqWkqyrC2rIPGiY3Gv+f8nxnbp8r6Qr
x7zVurJyQSvgey/jr666CHtf8vGZ2rUQa9AgkH2iQ+4dvZIq0ktanVoAc9FV7W5Zs3G1NX+RPT5y
ceiHixJ/tIw4kp8Eh4Tor6ZxGcvru4U2FLIOayuy5rn+VYYfXX9loRnFOXNPfQJjaz+Nt8p8xzCg
FNuBpG+3GCY8/g97OMyDrR5pSvw64W2ESla9CbET+lGL9m1wNcuvAgtIP1tB5pGlxyEP1yKyE0jt
e6mEGEGQCqp/VbiaF2TgVxhMSvXd7b41nIph+Us7HJQPA5uwMt4zGDO9H1gn8tklZVOqj7aRmrug
2LchLWAw2GGbhdsxOenpd64x7fH57b36Hi4r62SmFyHeRmwyfFJ2uQo6Yj3ui8RIIzDU5OPvEL53
IUy+u9BgmYWo+UTl9TWypUNDI5Cn+EPg0emROnI8Oz1/VBJ/uMXKZHVYq6CkinUZ34yYZtabB5PZ
UD4xkdUcmpUE5Vu+dymGjqMNTlg+pgZLLq0W5wYvUQjbCWfRgMMojFhucByV478Uq3j+Y4avsXin
kJSADIdsT2IOPfGOIMMX4QYHxyhBUJ8F4mEiGTqmRzZlY1jx/PjIvENI2zQQGHdvpQcDn0380Ljj
595X194mKt7KRRrtHMqGyHx0hCEWrrjzrUzDSHR+Y0Y7tz9qwT4vlyL+GXBpheh23vjd4t0q2J/Z
N8fq4cprOpxdTuP8SXwFZE/G/p4J7IntvCmKcGeOuwB84vAt2HJ4fosne1+Cj2yiEBa7Z7YZlXfL
+NXCtafsJNAmQkMaXRC0SJL3YMFvT236KvGqJflz2tfNvfPeTGdZ4Gcr8bUF4zrQzrx0odgY7iag
kXD86omC6CCCXlIX58V3wDlT+cncs+MdTXvPD1Vq8vo40cg4/Ghc/Nv91KyDfBkp55B0EItoovBf
es/oc4pOnNj17MTzaiD71SuJGoKXr9B2av9gOc287yl9JNYhmV9uAFb2urWOAweTDGdg3q8kKCZc
1rHEZA6fJL9z3jDU70Husmo98ECoBDj5ZSN10cNaw0RWLglpmhNk2nHDP+olsX7i34JrJNZVXtTQ
4VVnrswshaeBgzUEiLE/1uZ2MO4KPkgbSbbGF6nhj8zwSXICX1TlwUvOKR5K/j2+LwdfpdNfGlyW
CcwE0JjgGuVSdb/sWmGcdXeCA1fzFFolB+dhkTmfqXyp8HBKvJyd+OkVjI08fuVVRCtK7DycnwMO
UEvcBkmg7GCi8mjrQT1W2Mts5X0cvnq+lpDbWolTyU966MdzZkpdOdWuJXjWrIbhIaRvNz8qrabt
lq4AoCYMQZDTxvE6lPjX2HbiX8s5ZjhbLXvNcJCn2AhIpW2KAeQJFkq4RpxD2BBBt8jmb4pWoVy3
PFA6F8OIdY0UXrSMrKXRPPvkwVKc5suRWWIdHDvH55XVB7Cja5SRnIbCcNvh2O04vyGidUeVI13k
x5S6TdsAUo57YrbogM3iEVdvDT5gBz8wU5cOh9KCNkWXssR1Xh29ltGi/axyiHHHSFln9tnJruFA
z8AmTZcC73FQPZT82MmjTD9qvMmRuVH7TYPPmxNxnFwS45GsssqvqSPcueuk3o4ZC/29tL5F/G7X
t6K4EBbuo2WhLg3M0XLLL2IX69GBNXSbOCnoSNr3kkshxmr81W7/2ik0DJ8YP5DyL2GHYNtMPob0
kjT3AqCX8eBmRpf3vlf8LPYNTL+8ByaH45vhfDVUtYhDGlHNHZMT3eatT2wNoEUIDD0bPAwZmOen
s5Qwuu865k3jJyo/W6aC6ewuzzc4dpzoUtvAUQ6Z7ut/xgTL5k3Fma7jUG+SPxhYBNAD89WuLjK+
ZdkjKE8udfA13iBYgZFxsDnWJAe3vcXTuTd/k9gnPh5VO4h9tnY3tX9Jco8pAtnWmyBZQ1b3XTyQ
LzTdglqJju0hsPep8VEquyk5BOoxi5dYy+rhMg1/DV792GSlBjfnqTQcLKTA47rti30Rfy11hrgU
BmCDKheSAG+8Kkkpdhdd3fc5Nhw0xhhlWuG/NgQ/oEZvkv8xGO8T2QIuTQtTfZLn5d/wEXsYD27t
ZBtNp9g7FVzPYm0XMo713tvk4NU+OPXEOrtzooE/QmhPD7+W95QY7ulIizZZdhVkIRz547BCxspb
WzwN0hKO91kZa55zNd/X+blKnqFyaMlXdClIbmBzFzmugFKhVQRE1rH22udwVucxwmakNSJSGxZ/
V3iIDe5TxO1W2bDWu0OALjzRW8xnxOqZew9DvbjaMeaRIYDB+asBJOjsuaqg60/nDp/fyL7et5Uf
QEYgDwxXwsZLumrkkaO7dR+ZhcyJFJIpNRcpnVQzvc6Y35LuvSPCopGiJtFSkGwZg1/BTaBOXvnA
xfCqh7yG+xJ4DRBJk/rrgZtx+SsDbswpi5h20fVXHG2F+ToU69BZmeYuNPe0xctXiz1eqE9eySY7
RUzyQvrhxJsH0qCKd1kL8f1PMODJE9onh48R8TgZqFY6dWR9xJz5IfsjyQB1CfoR9eIRZtHsnOY7
xu3hHml3XCj4qD7aKFh8WvEDI1gI+9KDwrpU2n3lHjLyRzF/lsHeUc9waU7EORUd05P1HwV7/Q0i
j412CVs2nR8Ttmx4L35k/gtslYbGZDHou6k6KixH4SUqjnxZJvZTiuKiVwWGFEtaL3470EY8d4gF
Z9DX0CuX8VJZFtD/QINxJoZkz+a8+G4QREHrrprkvXQ2RrCbG+Y4b2beQzQFDyJjT/4D7MMWb5xH
CqAS1lGN963yfEEXZ+h+nIXrXaLeHHJjaNGg9/5xUSVTfBVEy4boT2UTkDjPM4JnHgE01b4U7oFd
VLofU3uZAHKpD8/YKktvIRipqumlgsQPu2bkfLpSl2r1E6IxMdhYmAJ5v//qyb/ZQMUcJM5WvufB
0ZJ3q/yw2mVEhm6+fSUXesxCPHNC+dcQyhnJ3DnjgUHe/OjUFBrC+KUKNNMv8w0ItmsUzWT0Z4mb
shioa4RR6PletTOSDzWDZrnUh28r+I5ntz5FUxi44Dko695m9pHcnPxTr069/60zxrIoHCAmVAVL
ICEOQF950IqHjrDSwD/fug9VOaj6LgoA48wjiNLcTu7rBFyn+KqttVpAQTwp9tnjQ2i0bUdNdngN
OWOUNb1DFtWf3o7nCrjREG1aQAz9tWwhxf4Zzl1FUu6xy7hMV52a6wbNv9F7Eb9pw7+Rr6JhB4bP
TCIzrb8afVsyWZB8FBtNe3OnjwkBjFOEr5HpdMQHtWgemLjsveQ5KHSS47o/9QvrvwM040GkMC/f
Wcpz1sUolaaMBnYNWdL6v0zpK2+HFqxbkGqTwVvPKzJPov5l6NFesNPK13YiMwPrcak7l4zoahzd
R+dd8bbFC5mVFfAA13m14rc4O6b2rjCPrG+Z8RY1V0d8liBooThRJVpx59m4BGfJz0ZYelk/NVK1
AzKdfncVLt/qVbVWubeZ9O+RJK7Fmmei3pBHYB3lEBmcnRdYlM6GJStnH40FwQqC+1K9MNnV2QOo
CCQSqT8c8xOT54aPVMWGWe4sThy9P0BI4nsC6pu7G6Nd2tk74tpovWrToS53pbK3sNm3DC/6aj5z
2foKRZL3VftBO5GrBr4ujqhuORBiJsssaLiiFpohPsdKVnrr1aiPQ4Dejy9W6j4LBP0o1Z+a7GqC
0ozlq7WTfffK7zhAJ5W3EE6Zw0zASMjyk33Be2uOnxabSnkywnVdbji+IgUlVDQQ1a6JbPcM6pxy
x82h0s+Bvnas38b4UAVl2scseRTjElAgFCZ7+KnT75ZYeByduT/avApzyNqXVIu8qI+k2nAsVbxN
M17z4DqITRM9s3EfgugFbl+CgYrW2rA6uwSzspMXvMbElcDX6M/5vfcYOrJUHbloN3+2jaWdGsZl
SNc40fc8PxBB6Q1atNeZrvkZAx0m13oi1nW306BtmcxMAFf5eb7hrjI5K9JrQXF17Ueh0gFASYty
qxi1N58G0fyIiL7GsqS88HfxDHq7wtlX0dEK1Y1w+pfQ+MizB01TSMjmHvzHbJVSONpo8yIOHMAZ
/dolYX9EcGJEtM9ZR9L8nQe7qSL+UEieNE1nj2i6e3SuUXlV7eEh/L2p7kfC1mLMmiiwAvDC9abm
okxHFeYPQ6HYxHyrRmOlZCQkCKbjGMfKbQFUFNrV9i5thcjY34dgmXCT3fJ0Nt5BSvo9mC8IHT/v
1Qx/O0xgsBYsQlMa7IX5RR1gMcw4BD7O+OUSWRyq5xxse9c5p9TuTU73aUXou/oBeTuj4+1lvxo8
H4AE4hHZPVAQOkiIsWELZ6yia1DHmIRJ419hIEBsRbk2zENlr3AluuUj4xQWzDUAoCcyEBSE5VjX
QKcsXRIVFmdALCwc1lIS6QvwsHzvS+kn1dXR/1HLDLD5iC0bPQAXEeT0+eVmtNCCxYCW3o0ciuCm
XsrxHtJPuPyu1E3gcaooUfZnvMbI3R/mlIOBdzMYUMhgJdT5pePer34rw1svjtksAoDtsIdXKkpL
KmwQPavKNzEpp3M3AQVhXSQWlvyMJX5D4jR58k73GJzE8/znpNxAZkYwm6B90kCJoCD6qrNvtGMz
b+jkrvTg3fKIKgEUKZJDIXbNV18fy+7JR2X36PjmTgde4rm3rIR3uGEm9tJ3vB20lbQro/ttAZ+I
8WmCYw6XCtcgfnwPhY/U8rAfzH+Tcie55VpfNADF428IVmWY/kGggOV5E963UL4cwkwlbnS4dWgw
W+gB7d7c2qBaZsCIh37NbRtC+XZYzpZmZOse5cv80+Q9HR4h8q0HS0p/HfUrH0OVLT1tUXFN72mA
RMvXvhQeiRyQDNA4GrwFqW+/Wo/QzbYAZLmB0OwnV1AXi+bQJVu+Mie+hdWp0Y8qzeYDV+YNamtb
7qh2Bfwacjfo672Zr8SifYEPNG3o8CCzZeIvBypTvYTpVibBouixLsDMMca7DL/DgEF1xfxWASAK
nq59RISZPLg7HfydBkm6Epce81lVvKRkLxRlfGFs/hKHyqLlmG73j2pprmcE0rrYmGB+AHaC7xu8
K/wPEw6QBQ8o1W4q4sXcxgIryBjWaXNA3Sv1E7ZYFJAJrpARf5hkUhbkAMln0cILx5bIMr8wRKIp
2ZsJd/BNoBxc6+l146Kp3pJXs7xE4/u8+vQpJYt7cz0sVXC+zjNjFZfpzHhJeQIqTLGvcoUaXl1p
10GtWlN9NUPc4lWwnMadHShEIthDnA9bAlxa9w3HcsuFTohEGETbweGe/pL0C8ba5Al14gPbNEVj
v4FlN5W/wKAw7c0YD4a9szuskn9QZ8gK2/GnoVGHMCCjvGfZHwikeDz9Eq+HY0iwM8E4eeROyRkj
lGhUH3H+DdQUF90vNtAXwpnYgdeMM/jNi6W+jpOrh8ISCX1ZEkvPKZ9o8j+UI876inkeVDx3L5KL
5m7ymbjHx26Jz768qMzntHWrnhRkIeK2HbpOPiztRcgQVHJVzoOfsPlV5aNSQe9epVCWDY9Kxe5O
8QqTrYtlf5O2Z2a4R+BYAFKumW82XHhxt/jIo0h3C88Py434KJQjeE4zW2VaTjU8UxaqxktzpjN3
+bPOb5Z8EmQgLOliQzC0fzpmJ6WiE5X0d0zX47YxXytCZlFBG0y5iBj7aODJFDBlrIxAK31aGPCU
IgRA46UihlAjFBF5djki0y1SAj7rAKBNzGN6gGhFfoyLTRfsZUGjMwaNBu9E6HJVu7vdG8U96xAA
Jtno4Z/3K8EAai3rJRIs3MmmAwznU6YFx1ilX9L4UZXqZWoNP84vOmxSddN9uWxhPdJ/DewtBfpW
gA1oEMgm5Vvrnq1z48Rbcxkh0kzjowPq27yBKY20lea+2dzq5y6n2FobfIFteUjtNaAl5to6ODNe
EM3eVs0zKF+zfF1cbA4qwOs0IHY2MLuQ0VA9NBsF0rx1DOMtxnieCBr+lG6P55ecxcXDxcyT2t9Z
asE7+pp3dnlpgw2jGZT2S5LfOhB7BJEzYEJkfvjx2b1kCt8wjDM/GAFhvZHhgXWsMMniLw3Wqnhb
KocUQ8dc2qy2ULS2kEIiyI2hvlJAALqgABnPgwVsODZIcsdSvQOooTkOs/lyXEdbkUPDytaNfaQz
LOLKZPyY9ffsNFNxLXUdu5GGGCrJ5zDxdFl2wncbcOH8i2uoJ8Os/TLzi+Dwl/P5WVDKWgMG5K4b
stUo+AoTvCVGXe8q4CW6Smlj+Cq0zybVViiN+DA2mvOdmb/BcEvnEObaLD5LB8apPHXmMogPlXcc
BjxBt1kwUSE2tpAb9YQUdfWoxVNAdewIntVQEfe0eXTOv875KftvVfd7/YjLcUE5ceOT48l8PkVU
HF9ZOguW6cR3/Q6m5GzesHkEeGzjHzN6E9319t4nV5NEQrrW/HjJUWfikmenuwywmKDafOAoTYSs
oDDZaF4Y2nLpEVd2BRd5L2e3a8FgkvxeSAYWQvlJmfLizmLBpaWS/ukXC1QvW0ENp8Jz2iVaD604
+KLXGFsZG2FHYP0FETx/QxSPguiMzxW4zpFxisacu9TueYy2vrOYtdcbU6Md98S8A7G657LADyWP
iVc73ukIPCZHfqd9xjcHUOuA/NEsVaonckJdS2bMaXx1OFwE/eDrBBhiTntqvCYFqbMV4oMYDsIE
VJldQsROuKUOIT1euRNtxgxBDvpHxRkxwvvo4KPPvkEB8/HCYWI7WGveB0oBg/PXIPtRQabKEFtE
flPaC8oX1afb9j4y+uZwyzbpXuUIqIdIB3Twhab9s9u3ZM3q255qeI1Y0bkhQGdOqUVGx7W+q/DG
v8xpK/iulD29Y5r3ls/4VzCwk7oPgMI25b0KSO2qbPNgqVAfVIBc6wxjSDJwIImXvdqtSNu9FMYz
c36dBjVQvbTcwmNrJQYfxVh8Izi/JJ9Vv8B88eLwatQ5MchNEJ8bDNveZK0LjPX1RA8G62rEL1Xz
HxsdfQQjHJrAH4nIGo8ioGTUwH2/GbxjN85TMRYW0dF7jMvYXUd/g7PEAQC+z7RpWkPGHNZIa7PO
E/3+f4PRIZgski0p6gGOCxsqw8Z8Q3KunPN68scoTXKPOzfflyBOeYi7v8j8DF8YdZy5ogMz4gct
vOooXs4eNqk6/NKcB1ZIPGthyHIDlGMT0kuaACUWHfUL3ON15dNKds7ct/XCDay/e1T+xBkbQHyL
o2M6nY0X+HH1U2T/I+m8dhtHsjD8RASYw61yjpZt6YaQLJs5Zz79fNUD7MVgd7bblsiqc/74C45N
W0yzhieH1pdAIY4arbUnmTkC9At9ooOKxNOWSUgzKZ+qR04f+B9Eg7hQKFSyydRTkDTwNsTtPgkd
3M4/FqY/drmEgGlCXhHdzCVCC7xf21vBjC6ZuIxh27N38zRRCRgydLWkIiWTx/CPq0NZE8HVzkJj
PYKUScRJSwRGx3iB6pcFDU7a39yxN0KiGSPM6i04t0VP7tu6JdyoxTudHwOSqzMSrOkO6/Iv1C0T
uvIkRhSLa9CYNXP6liIZdmjlc82YOagpLhvE6RQNsP6CRo70zHnfjXoOhkeRvVXsK03/MOWPEpsS
iL41M8sDU5ub0tXAr4AoQIBvJnnFKZudnD49ibJPlMfBziTcNvlrFfK4gAA9l1xDxnT5r+IRIM9m
2hQPjxUGOEsl2Ydfzxi3KFiRJ2p8wgj4Ae0oypnKhFB2YDJx+2W8h+JLbQNCctfdNB8OXf5pasjU
KvrVcrpEpqWzNHyY/X2H+oTvmnhzKA9PmenJPbcPpPTNLOujX9lrV79K6bcabEZi0mXi0u0YCs9A
InXpOZdZhTI8MMDwFBbAV9HzexSIsIqrU6hsDO9TJZhd8n+wslsQEL1H5G+MTTX74JPiRBaI23C3
rE0w7FXjY3RfWn6Mh6v4ox3pYYMwpMiBepv4PQ4+KrAcelgGljpljaRqEpsXtgSdolriv8kHAqVV
vnXodSjSyPvrg/sLptZcE04BNwNPqm64ANY1EhADhChuNk6FNX+GRLgk5U3jiEJhkNWP0gWggzrK
/GuAOVpdlUAEAu8YoIP7aJGCYEmkqnTmjcZbdoFJEs5DjBiraJlES0Tt8FKMxGtJmhZYUpA0I1td
ypt03UHHOxvxq/jWIoHkSP1ng6rxUcFQj3I9jbV3g0LM8h8jm/hAhF3hfo3fkIdV9KXw/WI0QqAd
+yw4W4lmAY/aOeJna6IN4uyY0T5QVoe2fw2s08NS7EfUzbFvzXjRy1mPDFSEe8JZQi0MmH5pc1a3
/L/a/qdFciIWoTinoYh7wTNP4uo22sMDeZwOQx51r6j89LJTJR9ZvvXo7dOvINP4OV7Y9RX/3pfX
GMmSgC+a5AInKeE2wgY0qV16EQZnEaO1X1nzDrZuww4Hly35i4hLvOJI4G4tWhmV649BH4T4WQBY
0a8pwJbNUcz1hUBtJcEJNd4+Q8ybI8HVCQhXzyJ3ReFkbm8wbOW4E4GWFe0UL+BKg4mAN7HTicjo
sP6S9mHBvPgymrO5PU417Pn45quDQmhpc9ZtfPY9Yvj6ac/aqapN+BkJG9wpgM++cYOLl+3tkDNo
JodS+iio2uB5cwnzI1dY29fD0WVWrL5l+SRLx5TlL9U35FM1MxTMzrGlcTPIz4TWu6M2zYp1DcQD
mzsJy2XFbwn/IbCmOd5/WNIEt5FI8UY9rv6pyZXmJfdeSBeUURafcz9cIqpGWutDsxYm8mUoB+CO
wN4WBdUfax3aKSMkGcm9SjyNJjOHjNd2uIrzUU+WYrfzHerEsOwE2zw8WeSQDkuLbCSsoGBvW6lY
F5SrktlQ7RmEivwS0aWSorbgvVN64J8vi5g842ohWY1oYHGDT82+NyKTC0jy5NnzeAaN6OEY56Kp
uOM3ffSIUKnM+kURkHnAi/WtBLRx2PNinDU4y6bBotWE69pTXpL/rtVrYLHenMLwIWGUS3D849BA
RuSC+aJm8ID2iruPgIcjwiMr8EGEYwOEMTOcRbZscvgs2nKOFuEq6RaMW3AY2CXEU4YWC8xjTqNj
4K8zkJJ8K8W7sl2S0BzBIEflmy2QJz50eNyDH1xivr9onKNiIIKjfoLRJLvYxrIk0ZtwS2RajNkz
rLOOvqnT1UBRT6d/dRBM9ocfUmi+q/tLRjCmuQM5gmcidJwnanTWmHGCSzrS2nQO+e9HctNM2hqC
aBXpbOzENFSrhnSbBQnfDYzZsprzbfN52uveWUuvHCi7J/7kkykexc3EIE2SQTgiN1Dn7HAGclBJ
2yroojDtZBqxrooDFz5WosHRxVbCV9BjSbPFU08vEgL5SU9PEgJer9xWxtbhAKFTK3/iK8OIu2lo
WPIkYA2bvPsSfeKix42fjn8umqgOqc6l5PUqa5MNB3lEfu2CAz9iuGhXYf9bnRXFYEjXp2zbUfZH
2SF6jqifq6RqEksqiMqy2IywK2xjUEzorK4jPVJgopZIo0z2TAxYDQl9JkYWsa0guDrWyzlcTLhT
JHovXoN5H3KCu+mtslwKvSvANkQ0nxETX+5X2DKggi22yBF0CBMm1eik+KGMMPqVXpC33b4tGWsT
IS4HrDe8uO3KXLfGsmA+mZjLYZ73V2dgA0gPZrAeYF+Ve8x8Bm2tsXmMTIkNAKt09IlCkOhfSXaY
xjT1FrEMjRetfRMRRSjrRqx8ZrztASI6NJhagLSdUJ2wAmLm+0dk50ePUgN1c/aDBoJs0u6GX6tv
vzxlWTIRXj1SsDiDs4B0G1g5+slYLudmuK0YIqDoxF6Rj8w/DCQxQVItfLZ8V6pNkp2c8lsMXPmb
I66m1MViybbZ/VJeeQHD9zNOYWiNviOGLmcdgSn3QoRlRFF7vHqsd6iJ5OpB1R6x18tXEC25h1B0
zQ1jjYSnxufWbyqK3BSRzOmeQgnSglBTFQvPS3d/EUjgoiSLoTmgBBcXuICspy8LlkQuwsk/BK3a
learjBHyq3ctghxfQ3d17YXHoImXwyNtrlVykJGm0oIVor2K0fBXHJwQU1PNB+8hU933d+q0Amq9
COLIJgSzQWyunTIa8GzWD5ptzeKlDlM6KFRTKHESe1c05LzSoSdGsyBfIH+REUI49OzFKGn+HXPV
rVCh1UA5hf95xsusGCvHfgfyxk/Pbv0YYNtThPziPXFslEGsSHQPxj8DrX/oqAP9Wk3DxcD3SIA9
/Af6AU2be/mcpmcykAFeZ516I8GPmnkF8Ti0LQhQXQlhCBv7UD8oVgz6aTBuBOGduZ85D4REY+GY
w6vyu/PaoKKb96A+cAh+s+nyvyLjq5rJPvlRpx51j8HP1H006EecT17YKn2y+xSE4+UfoFTYgCyJ
A4x+FwoW+w/Kv2Zkjtv68zkAVftTXSemk8Y07a9ZdKCy5EprB2/yU7CkVj5EdFdRYTzNjFl1jn2h
RZYV0D+qTeub1zxqpCQmvZBCfO7w68T0RebuDzT+2J7KZF/n87j6S9N34xLwkiO3b162s1aZbpnf
lIqMxSddwgRZ8VZ8BUjuMYf+KpBQtITMLRt0hdeBx0v65swpyDltVqF2oMa3qH/DbtNlB5ZKbces
wN361kwo0HMpbr9tWxx7+SrYf/pFadesDFDD7gyBKdO8aYoCUJo4uxKRobGJOEl0/ndq5WzeISHW
AGTK196qMb8NUhEhBjteYCcAUMD9C4UylaJHYVG2YILYaHOp3XDm6ebBpjS0Lo9C29BXPKrdp6PQ
ijBnFW8h8rhVRFhSwt/PG7Gglhit0CJgmQArDYqFFAhDBSCjBp6zYjgF9FFKSh+QObgPW/kbU/ax
JRoOovz3qNBAXJLpT60TR1+vuoHs1V2E17qLD60vBpA0QBX5XRXriMQajiSTXGSHtb+41vjZkrNg
XaQUgNNGsgXv84UqoMgPBR7Bon0CuBnWugq+ANQ6ql4jfYGYirfZJioQsF4c8iHVsEJ2rzWEagKU
p+t0mEnpKR3XdbQp+A7V37imsI9mOaLYJnV6CmTKaAmTu8NET9p6y9QWnMuMqloqaxuqa0sk/B65
iN145kPrw10x5zYlDRnUxm0+ZR+FBkW4KsruauXTeuNjZ4JMoJgpROHELURqukOIGgtD8BUh0e2u
5gC3N2MNqFqWJxfdIoSdcPoduJRHZFykzsegJ6xiVNEMs3agfXRbqme6Ds0G2RTTB1OXmP1Ql3dz
ydtBh4pTH71rSYO1BgbU0vK4pRWlklnuGA6HQ5vv0a/MgJVl2F3gJil+kTCBa+vLouvBJnhraho5
EsAr2mGAfxWbUNx8m38qHS7xuraXMnzjODO5BsiTFjF4qxAJuIXHWSb2SasvhPmKWiW7WlYhHaU7
BGIrzE2G9SdcEtIhIvd7ZNuo4MFTAnsGH8rOPsXqy7fPPJK9uiazYWlDjelkfFBdAorxZRHgy/AV
sBjKkKPRWZynXFwtYoXuz8+pFCHYXVm3dBn2QG17BXK4gpvJtbfkPO3y03FW7H6izjpd1aSZGfWz
RWIPfOyz8RrZb7Mg6MPlvO+nQB+o9F1gRGwBLQ3WxDdgVfvBf7mEXWQ9Gebca81O6OKaZKkhb2gD
wvuzHw1ZhDKx6WpRtYeA7Jvww+RvdVvU4xeOfnJFEM5m4NMd2CdGBcFAyBefMu6EUu5IRTXrCfBl
JEV56acH2UGxCb5mpGvDOGp+hjcIaY8t1HVvOEbOYMtYm/yJKZCh3JP4TUm4Z90cxFw0gDOox9sw
+PWcs6pQxEc6hXZqnJU5bt1qT1u6c2x+PHlLjW+2tPk7APNGzjrs9C695TroPhgxsy66zZIhj4mx
o1hLRC1g2gPk/gf7gaWwa9XNhhVuQiCBWFYrlKRO/lFlv8NnqZ6yYtFBXvIsKHMzmCkjJR9rufou
UW2qn9aUHS++gGKULrqjZ7KnP4w6loWhQehHM6yZfXQ2EJC7P47TkLJiT+DEcHlwav/a0ppRWeVr
CumHx3HOdgwhKrHWM59F2xB5OwMzc4H9b6wy5BNitWPJEyZJGxV5b8tTcbO18mRTonOKlqg69XW1
pHh93HLtY3XZMzO4CtZ4Kq7sVVu0fG+f5CAQJvHgd5PbvUtblr0wwAtp42aa8/yn37xq5fEPnXZu
NaI10kUotZiQ/k+z14SYPLpmiJF0duRacH6dTd7pVDko5OjOGDX6/FggeGVmYkgw4mPvAkuWKB3j
D+6iCGgoUdypDwJMeM6k1GIBeEvY3ISkq0N1ohAW+ggcVnl8FwAYSGcIoqCnfE27IOlccwwc7N8r
loGFXVE+4c2CETfB28mfgXMfwg27chxcOmVVSAcBKPFPTtnSoaxM6h2UckbhAaVWIUBOuWe6way8
G+pLnd6zdJutZEQOS/9XDaB+OXOetrZqXRQ34U/QHKT0BsZRGIvhOQTfBmNqcc/6W8cGLJhqoesM
uidSDY4bDXEaYH7xpeju1Ns17ji122Kqz2zn/W/3B5GPpL9gTmSKCYXFw4dCnaEK7Luaj4sWDgUb
OUTFbeDll86RfJby/RDRWEQs54QQ3fYuGQ816aHWh4lv02zsvUPjISXZ1eneWQNFuJDmbSk45k76
E5MhrSzUj1W/DLtQahRT8a3dWoAoqbs23NN0xaMZJjvMMjducNDUo9wSHXkn3gQ1Tb+kL0815zLu
59FldwtOsAfcA3FNwMex0+6CPKlSzgjGbtMSTVgMRslaIME2saPy8g+VdH33qDAfgA+x1EdcbgXU
jsfrVyIaahxeAUDShBVPCOwIOKvkD7YZyyCKY9mBOKEJzGfkZHg4hrT2c/DfqiI04fhrvgr94KRr
Mfz06VmIwJAbte1m8M8m6uRaejoDBfXypE5ugUGEEea0Wzt+Soz3ejXMRKVTYe2q9quSNmZ4oQQi
Hg2gUd687gK8iEMASnhFbao4AhgZHVibslj2r4yGjWJT9UASu8L/k7pTX31pqPv0YxGdvJGbb5W3
C7qOFHIFhzncUOIgJ2iHaYogroFCmmtTFfBOqXZBh9zGXXj1caSPyt1Z9qUxr4H/F4SfHVRCg7wL
+JJHpDRgwVhxdf49uOVDQuoe2fbOjF/cK95tPYex58B4VggUm4TTuTiN0pT3TQrPpnaS5JsOtWch
jheK27i6mkznvn8QnJxYhpzoVqFojLSzp6xqe2UNi2LORQJLfo0gVtio6xzXgXmKtWs9MEREr6B9
Rw3q8hMsAFon1rYe85tRUrXi/5kSdXtbBdEzOG8xVaO1k93Fmi5XF9e6vr970yDpHrjCeJSBqO76
RctGELF6xsbY0+nE9R5Kz6h/ZgdY/kBj3J6+cvNHUEgWGM4I7WVRbBGV5C0CjgrbYkPYQeBsNSG1
mJN0kqHFKbdp/F3mXw0my+zW8tVoyu2U+3crs+cdGDtlM3AUjWGJ51whXcpfWuydYntaVswy9Q6I
qVyE6wCxNppWDifP4+m25473S/DEAnq7RBeNMhlDIeaW+s/nvdYZQGrnxu7U+4zgL1wzVgOkrSC0
EEb5/OEQJmBTRVtgsR3UgxScnQLmnrNAgM0dgvBNXZ3yaF+ltBtv/AXTKRdAvwTboAxowD6Xc7UI
jETvVngdBEGOblMgKxpfiBLh50eZVHcbF7BAyDQoE4iqq6xGs7F8yua8qSjv9PVTkaIsv8Uhsw2t
DtCroOZe/zFQZTJg1BHUT1Mw0IENqjMxYkAVokgWfS3MbKQlSv4K/MgoH3bZM0q8FZZb69WaML/W
j0awMZbXfA2GF0JFeRInPI6w0T9wezlgzD5KGpC3QEMVsyrM10BnDmCBGuVTVTq2vDNG/gnsyuWI
nLagBKsrbmK5buFG+vThdURec6hI/AumydcIK1zqO5hdYqL7U60zqE+wP9KVohdrhUTyFoNEEGBW
qP7YEJCiTJQimVEtxSfTA6USrWROpfLL1lvSW7bji99fwA4OFwq7thx0PAccoSVrxcQ4qs6JCJOm
eWfyrS2/U2mT1yuf5ApRFblik/dMkhnocDMnGvN3n+5N7wP6YKpA8zQcDWXOSwWJI5dg74gzSlyK
FN8O7slMf72ScSfaGdKmKbCuIKnBW7iQTZaRqYAvvKvHPdFyU1akKHNZUKA9rfpzEr7FDmxxCtqk
bSgQwy6/c9y8e2CjSJm13UNiuoRxVrQ1gm1PW/gE9S8xhYOsu8d/CovxFDCWEjRjg08jRpK1ewW+
435ApaZkRA0s+PLcyvypzREdppSE1xAzRIR1iNMtG+CEfLPRNjbxiNqbuFZTVTiWv9u6WbBTzsjE
ITa8rIiA+zcGONTquMsG4tgzr6G8E5LCPKKZBlYwqY6udvGHo5c8DGcajptIkhiWOZymkNXISKf0
OZGEN8EcoW5qhEuC5JiZcjf5/Smpvu0qUkjkkekcbLHpxdeSR8T0X0DGMhBV3zo32jWY/LZM/7io
kQ2BGy2Klb/u9VOc3wqXGqMDSk0+evJwMP5GfSuABiHlHl1p4sfflv8R6D+1+jEi29OngAVBvTLj
hfoTs9lRrDUk2F1mJgEgpdgxpznK0O5iaTuNntcoRiduzApivEpth9ofjTz2nZrSN9CjXAuWdO3i
B4REQlKL5QTCKPXqpaqMmAbRvHKMb4r8k6/Cd7i1OV/Knt5jZLEDcE7/WaAA4ouGfphDNDHAsAoC
+XcAfUpzcbhFu/LYzRCc+CTCQ/bNOmg8vFnsUpADK2/Ztr9dfqMmBH//NE8+Qgt5uHFGnIz3dxay
8XrifGKqLuWJnrErz1mzSZsAxAJpQ2TI4N7By2qPXv+OII7aWpt3xYdNvj7BjnJAIssvlVUpk9ac
vpPsPdQFwjye1hREgRFbjoAHJl+ErRRqtqj9ciWeL5tVNMiztW2Pa541ugUOanaGEoHwZ9Ba23eU
FeJAcws+2WvH2qSOx5yQD19wM36Omzj/jtqjOF9dlH/EOU5/JfQUevx0ld8o5Ewivrep9nx6oLyo
+HZmuTJghHz/iAiKUmkthwpuUdu389iyJq1y0Ur8nP3FytaafcaYUGJ18HSyFi9pD+8HCWJdkeCS
LsbRH26ITCKS7XuoubrwcM9oBwxQCkkLZ/7vk0u1Fe/43GbCFsegXR7wAcI+c/UBc8AXCFxQ59Yt
9upypB3rJC1kHF3zxLqr8R/svBl+ESfgIdeX9bPdroKMwlYUVM3EcTzQwrnL9ZEntAVVxcIfmBGQ
U+byzXXf/pAuWjyEiCt16a07f0F284hE4Obnc9XCBcFvk0HbRGhulIYzs7tGbKiYiUflU0yNWvAg
A3kCF/JGW5aVrCDBNOovJUy2EHTF/QHwokEgUr+zcYk6R3wRdYFTT1cJ0SEdpnDmCcDhj+RiyOah
cNBztfsB53WU4tgnuilFtRxjmh5p5kEnxMkC11rOiX4RMxi1tN2REwZTkzt+3n16Db7TydNHucYl
SmM4cmV05WFuzxxO+MJ26I9LOAHi6boX1u5y6hVg8d5dQbUb9aQCUqynsdGoVIxseMulJ0+bz3Du
9O8Y3MUB8PIBcu28+nFHYO2KeCHeep+cJWEbIVSrZA9BMnqXIs54OsvzwwgS0BLp7XVfKLhpOZ5m
UI/CsAJl3K0EcVAHr9oSDlM7+aw8kU/kAGVgjeFVr0Yhm4c6RBiHHXJpuumytc56Sroh/jQqun8I
ekNtIwhL89xH370gSzhrBXxb4o+JdwPfYtY/edZ5dQE7zC1MjQmrV3KFx764XLUC7uKZvjwLTK/+
47LiIQrmVTgw2qtTDZVKhHlz6ME6mFDV6tscDrQ9rytylyk3HY29ADKKeOkuuXXh94RISCHTp0GR
EXElOhLCFq4u274G4ofgrk+JggMzdSkWf6iEN/samksSd0qMW6fGQ+di0zVEQIP25wE5Rp8WLVJ0
yRDo53JZIPywJ7fSPbRU8hnNUzdewPbETOPi2rozJMsqn4LjzBRlnAcdPw7fH/mH+PtW4tDwkZZC
ZDFs1Nov/4TnDi8YvKdmbexg2xtAlR2omPoYtFMiNavMslA8VMtOLZDGbSsfec4J2HDGXjxVbI5S
H3XijFDqMV5rOcp5Ho7WpgKayVsvbvqzNX+Es9oMvlLMfnwyMpx+LE4KXs/P3OFmzxAJsZqBcZDi
yk/qAPRW5xY9ES3F4iSgaxJ/aozUxR5eascnEWGLtx5pKXEDo1jSX1J0coxTqB+kZJfLf1b2oYk4
I+hO7zsq3kRNkynDs+tvq+RUsdezfJJQUmyM6CNNcP8uh2zHyAxAHciso3yOCVr0iFcYKIf3/Vbk
+6I4N8aPzR98oCVtREEQKwL0KtlFaoQLTMATCnM0hixuR/4K4ZpSOFpiLMHbdE0JXXwd/QtBPiFC
5XrrtudYE+AqebI+KeLwTEpBwAOyHm89bqwGQxA3QOVrrO3UsY8RrRLapIATCA+SkZIsQhlrFc8t
i3q9lmpPWVqJvC8DRb7JccGv4ErkJXQOewWzPSlXPRx/zTAvM1xl0x9boOTcbQEJYuL9gQUb0Noi
6BJB61CI3HhTBYkJEUkMYXfLzcgORLQXk0PPOzLSboastnRB88i1V4JPUuGM8ttV7o22ycoTRL2e
X3DMWM49ii3+fmkxhCwerT/R5KkD91kvPLZLN6WQoyFEHoLJ7b5wEwIcg8g92GRJswJhZGI84h8u
sDnzM3uYmwNoYFX9MEzpn8bbGIHkDiWK2wySLlJpX91pTQWVRNMrtZXFVmxCLv3m3SaPUXtOiS41
9ibSNjieSl3l4S6S14a0IOlX/hyNFXm9ps32izSUZ1IfHxZS0HiVrnFzqDuCB8VyhMl4ICoFcSdt
wVZbr53goleIxuhFQMPMj9hxceKaheued+JnkTnyGe7sFgQUVXybx5h7Z619Z90T1oOMb1nMw6rP
oijdpXwVJVQweh+VdCV+qvu03QMOzS4gIpNyPwe9txNOHBOtv5rPtbiZod2dWyBBQPyuwfiF5WEm
e3SBPhvpLw8/gMPT7NSi5fAAyg2kggpMLJDBvKv3roWw/NDFT9Vm4iT+swKzwa4pVFUWg205/DKb
8jWy70Lsms+ccuxK20sGv0TF1d4GQCwFbr+Ly/cRP/wQpQxILM0K1i5u//LiqqL2IB+LZ4uszz6f
nbi8CWlCvU6wI6MWLCzVLkg+pKWDFxKVD98+3iDmNMJLaEzKpwnfPhEUup1PhgzH6LPHLzh5dekf
pneQhHfJnzS0N2u4iq+jND+7YJ/Dw9DFUC51FZvZJh12EaCvJvSncI2mbE8jjtOSsN+w5ULMvkqS
kyTuKIyRyAHTYKF9kTchjlOF7gbn4JDjQnQ2OPJnauADOTQuTKeHJ55c6wKzXL4m0zRXXoHGWOFs
JflZtj+NBvpI/6Kekthb0SALYZDTKayiiPT8H5s8Ma5JpCnXWFzHFOAUF1el6O3qIiRwCfwSlKzH
VduxV6RzQgLR2hnmL0Crl18AMnRu+niuOQdSYJFtiaxHYyL/DPaTTXLKlZO4AH4/5vAdqk9DrmdG
+aXBHBCQAyw57FonIKkAIAjxqoA9vfxPfKeB9EX25LTH5kHwECbqNcczX0Tdb2TgTxwVCcu8QTvx
IinAb79t6Tt3/kx9y6mQSV8uugorp0ot/eKTkeoaEw4IRXvKwoOZ883XbDRU4BrLiProkCAGKBkN
7TzKnMDba9baMl5Z/dSZXXK6hSQAB+JwZgBc4OISosSGdNXxorBpaAPgZoj2Mfyw0x3/iYCBQvSI
LRODrX2pocZ7m060GYlSlg8OM7PslVKtI/ZfcBlrPGStxhJD/WP5DhKU4yg6mB9iex8jOIvrLSwD
yT8poGNIoVBAqUkt818xr6ntVciYOOADnQNtr9UflvEXwDj49RmSxfWIBUNKaJ+Cbue7Z6+6YUUD
8J67rDlmLvH3stm5dzLvhCIFZBFigqsgyp5uu/fNvdacSoAgWs7JNB1WVclYWdszraJlRvm1Z0SW
um8EmtOYdTMMcpQ5hPyEAhJA7mwc0UuKjbetVGxUmPtSpJk1gueTSnRWIT20SpuU1ndv3MexXBum
hqRynKc2+pD4gwhvDAEzIPOkwL+Oko+NAk14alwqX8VwUO3iEqyafPuciByflyEaHci13zz4c4wP
tfyQ3ZvzNyyGGRwLQ2Q9gVnqBPznuFtm9RIHGcfG5NISCfsC4Cg2oQey6FBAYu9FDEaApwFiTcSH
Ge9WnZnaBpdEyC490c0dRLXkfgv1utV+auNFNb6En2/kxFLrH6xZYmFnHw6Th+S//OGzG7BqbSVE
27wcPJQq6uDKTpkIcJJhvXeuQYUzad/3Z2ug4rLrpjfYuuCvQiNafcbBOS0DcjOeekLY04TOxP5K
XDhiEEx9K+Kt6ekYiJGBIoWqRgj4kdZXuXwALDCHLUYNMGzZIbHP5G8qRqfDzdjW9rngitZQ7eFB
RLnOxSwd64sqf/nV2452fjpHo7vrumXQCuTQm5szqbz6zpk/RSbaoqDqh7tWRQCAr9EIzmRvz2yc
JW4HbV5yNa0VddORWI5Gl1Qs7BrcZ1OFu/pJxrZ/kLuDS0aKBRMIEY5AYmF33xWeTS4qcS+DFiDR
WsjpLqYvBL2ZT8Cn91Yp0PPwwwpAvjfPBAl6k5OOAFbaal8kBZUuZq+X7B5kSpFz3h2AdenHqr9H
5wZ6WsO12Gxg/XgowVhckP/PODl3AIldia1jvA3FWhpWrfqRYGYLKYGmsKCajSS8XpiZZtUdnReB
m4R5ZUtnLlQeo3IZMFUCs6u1M1XUduZA9qcGtPDeVrcePrDoJ1dfFstEgfSRvzUlewybv0qETTgn
glAOd0m1RsnU5ttQOhCOPSkx0yqrLEarzmlpUMeAGFB871rgTDV9YQRrN71XjTMZHG9lgWIJwW9N
YQz8Mx+cGLsyIgeE1xwxg/QlMCvcDhMb6kF3D+KT8NR7IorTCJiE9R/2WVDOqu5emeRvMnpZDuXR
O77ewT/hfUCrXKJUC9F61/AStkSEXTTXkFtI+UGK5k3/aaFuIaOdItf7Deo6PQ+zfKpE64K6UJVl
6yh+gTD40mQEaTOIXuUGJUZ4MMwGRwbCFqv/6VcB8BHLPNLYE3DyNCKpsZBOFZ4N1PEKoeNjPvdt
+IVJqs2i8RzD5pzA4DSPO9vhAUmekkFwYjWVk3uiXxIyYw3Sozz9J60OWn4d9YePhE1FE9fcGKjQ
gkjfxL0F3YxBKKgXOi94sa9nFHWOACQUJWhEazrENxu86DIS3VH5zbVLja8/pE6WiRgjUhR/KAC4
Vb6xmxPM1Y2o3YlhvCp5n+InrndDynnlfQ/Fp4rWUdy1Kg9jqqGwNZCuA1W3cOtoE1DGcZgWSL3D
fG1lRwNNeLCkmIKhAZKZWEDYG38bJrM6viYyWO306dgh4USc5EPJ6M327j6ccC/x5gLborWbEXfg
Fxtdvwrhihx8i8/W6TAflR918HQS/IFAdiWxMzMSXbnZH0P+UqxNQ/BN/CrVVT+sg+A2dF9J9S2l
v2H9Sg1uIfiGoVxb3E6hi9zhiJoK99G2pngIfJo+hn/boqKS2L3vCnKLmY+527PiRPKhV75tPK1p
/TGCJbG8D3oKgfPylGNWbA19AJ19RPq9RdskNy852wI4cIGnwb003X2LVMTfyODxob7j5Eaz+lvY
8zHARLqwCEdUV77Y/k9VRr/PzTbmmU2JdXaOk5U9YVnJj5H+18imqK2f/JjI+27W3JiT5yfIX9d/
d/0ZsecoPlJr0zofBcYWGh9AV548Z0WBJNlaugF7Ix9DtRHgkIFOgsYOlizNX6CnGMTTjmqg+ApR
lg/xoUo3Zi4Y73b4Ei8i1o8BHBMDs0IaFRuIDnhrvUIeCEn5LGBaW/3NNzPKhwZFjWej2lPxSCyU
QtxgWzXba8kyHI+y9plLVw1vA8W7PnIM2KWFQjiiMU92hvGdpfd43FvaHkNhGX0nHGG5fUZ1Q/bq
kolBV5emhcDo1Narvj/lFsoFZxHlNyoQUpQQrOUVmdv/W7EgSDjsk3gj8P+a44nyMNH4EtE+Mm/q
h50RPGk9hAwSJWljLhBLdRSXEOkkHfEeDFidmZicXahcy47goXtV8tgJnajgIjm+5qPBusIaUYX1
Ss3evfnK0TZHgG/zbJ40pz6jImXbmyvh5AsfGu5j3L5E6bpLIU6O/H3fLiVK51uIRlI0UBbn3qlG
AsX082N9R1tP2wpHv1Jzbwjd3dqWV5666vRJWi41+UU9hlOfApKwUe0QsLuQbRpIbhm8CsJyege/
LKDyUF39MuvXmJTEIQ2PZ7W/GX1xKx3ILZBhcLgbguxqWwhSYSuqRfVpVesQiM1bpOrFMo44NeJX
RgSJDCIOAFV4/5BNx/5fdwAOKR/JuEWn+TmoS0NlSGFnWDTlI0F+Syx3f4CobdUNDQQwHGsEukgZ
4J2mdPjiU57huytWmsYgsu2bX0Y4hKQgu/ywQXqJQ2S/HYDFLaQSruauMr1gAdZERsYhSH64Hvzk
wyL5R/qXuRLR3wioTuM4eK+yHMnR+vDkfc5DbEIOWz0uzfsAmmGRca2UZ8RTibxKZRGnKkU7Z8ES
U1NIS0Rj2Nqs4uNU9/7K9iDEASRCINfmc/p3PR0FBhamd4vuBeFpGgnnNbC9JXejA4nCco3lc9wn
9SXNP1yDgKufuhQBVocckboJalfpZO+87PykIa2WNhb9Qf4BUDOJ1jhs/IB0sWOt75iVkopDCGMS
Lt58KT9lCoKQbzgi8YHwH2ohQAA/SAOI+3dOyRuTOIUMJSiSzLVTi2Jbcj1gp5nsUlQq+zIgkUhg
Irz+aBXx0fJ5Lkbz2BMvhPI0N9dZu7N8gt5uDlPBfySd13LjVhZFvwhVyOFVzCSYo/SCotQScs74
+lnXUzU9ZXvGtpoE7j1h77WhDBRUcY7KVcCyXzvkPNgeIpQtA/4C/V7LbExncCbamWTQV2F+aeMc
d2Qyn+onKDEv/RYPdEmiR6Ix2FpAS7STU1tDiQtItMacbuBzY5wmWKzViEmkdv2SMcRJM19O/c1L
PwswK7Hr5oBsEIdqylfVYgpYte2fj8maYsmZTw2KZZQOuG7FNjXzrxqfTuCcBmUzLvWl42OXz9EO
kWxnPX5/ZP7/dIZJ/08XWo3KXlT9P48dGCrJeYdyrpd3vbOFPh2R5JQiqnb+9daf+BlMmBZe6c/q
+lznjBkXHiXirZyjecx/RN/ZAg3rbhGzSkl9w1GWCxd/OiwidYSV4/DKaatRPw/SfQLmbGmPMdn6
/hmNoi0TEiyc1IxE/F0oUi5Wur9lbjco96Z9JM6zdhCfXnP54HubItxbDA9nFQi5DQo2kur+xVzf
U30p9YWu/VrZX6aBZyCzZ9k0X1F5JyBRdW7yR7Dw2zOJDbNxqZHO/CmzVRA6RxNdgzVkVFs5ptVn
2+414DXhzopoS5e467zs3jEbUCrzv8dI49EAuTDzrZNmYMTY9AFQzTmi5TngF05ZrCyTv2iZSTHz
D5qtTk2gNSvjh5UrzBo0htCAhGHcXPAiWD+MgJjmosohL8DcW/atTi9J/xOOp1z914cqoeWXptJY
KYMDIoRHt95J707ZoWZTm3DrTawICuUmX030D+nmv6uTzZh/FeSr1Hwa6A2HNSBpHukDkDOtutq5
29E+VE6xBHgDJIsxsuhT1PZHx7AxPgX7pelXdXdskrMMCCx3ZUagDLPsuYH1I/KZ6XFWepmALxsU
X7yU6Yr7OuoO3ehONXrbBMIxrxRzMxkM1oEjwKQGQ1gRXgLjj0MBZoqlr4mw8fxfTgMEdb8TIo2B
oS6FiocdUv/tqJknpoc9i8dY/YQ2YLCGrGsqu34Xx9t22mAumIV/SY2I6Nl5rLR+hnqjsKzDB98v
CuR5+jPhH6yfxvBbSncqh0UPYnC4dkxQSplqFtSCjuzWyf5J3qkwliRZaqioI1d4XVVMO+Wmk7iv
Lc7sw38yKunG9GiWlbA3l22yU/2NLT1Ug5yYFVaNTYzry0DN0fICJWcgf1qLYl5Aac9TeMwZAdMk
CIYHPlPhBOhlYH0uOVqZG45ARVfIIxcQJ7Lu2WN1r7Odpbig4ipC74tz+wGTEC0CeJjiptYXtv4F
lnMLvfk8Spfcoeikmv4wRMeR+0VuCcihdmRRDe3u1VIx5uWtrl8j9Xx9saqLwyWqqWvYgeQUz2I0
OmJQVUoXQyU6+Gy1hzCoZunw2ekcWNMPa34B7W5QyyDPt7saJ9wWeru5Yfzdd58kLMxwKWSM+hhM
4A6kJdTKs3P1RvwF6wiB8NCdLe/PJp4TfXTRI+7jxJKD4SMojmq9LDTECdRdxGnvnPbkDC5szZHF
O/x2pplx94x9zrv6YNPIq2RMdCFh2Miisgb50FPTNlK+TfWDcGBP1UpdpAtsz0Kz4B8ktA6REBXQ
X8TLNFtBRxe+GW14WoxZYxAUMyQxOVNnWMf9bjLXjrk2s5NS7iOkWtLJpIMj4TR+GMaXMl5SaUOi
sQG/q2ZAqtRLKSihQdkANtD8YQlsDpSEs8z8UjgFLO9T7MvA9aJOtbJX2B+BdHxo6X4qtzGmkgTt
Dq33otfO9vu/D3C8YqldkP8XeXvZufbdG9ILV4zk7ZFWZwryPqTM2Uq0THp8FX7miBdHxspZe0/F
eYdIXWqwyLwSnIz90jLw6O384J8gzlWQAfJthgfS0V5+La/QczvbukEZBfvcsWbFok2PQX0pauEW
MrctVo5Rfeokwdq/yGbmDYJAC7m3OFX05sgaxI5oa+fUyNCrwNhqA9N0HMsKQERSmDwUx9tBY1F+
aXhhTDe1H8VzSKCnEnir0F/IIPb4tgNYOgF5JC0CFo/HctChZWA4yfhTy7WHbTD86+2S6TQOGnpW
LGYsVSqYnMJCne5q+zANyMPnVKUxT5W3QvuDK4l/t0aFwHYjVK++stNpuG3jZBJuJfR8CGWg4/Lz
5gFYA4KdZh0ZxeRCM3DIGI+1zM2KnnwycITm0k9JG90gjxfHaO0slCXrmVczPqN2Y9MeDTdYkYkE
0t5graSxBphGjsc99UvK/A2tf1KBrD+zaJhxvsiWW5D2MEd53FmfnmjUIUCxflo40JBluLI77aKG
jwx/kIXtji1jeILaN4aHol3W9gMNDbJ7Xkcsrc54UcIbdGmHuakaeIdCfYuwFk6gllIFlkDLsBT4
UzqcpfYgxw/0qvOAOTOYqXiHrDQ0T/UsWGIZNzCYG7PRW/vNnEldsGzWtn4IaLvXur2I4iM1ewpy
o0VsLKOEEbdEB13TwUPHFaG3wBNxuCKONuwAiTDYx0+WZloI0oFqzH4iQ+eOapOTbjyTnFfJQg4c
H5PkhpACpq8KAtQDSmC5gVhcxKzhoVJRJAMT/k8vFPBKx4e2WTKxostLE8wES997DBpQ3sPYrsFA
xSia+mpt7fV8b83v9If2x7TIATCyK8EsQ3zOqouZBW+BamgU6/m2C242knfJmfceqUpfiAwJVqZw
P4teHk2ZymBWPVQGo/JHg/TBX7O0KwZXVPk4USXeNt54Hs6p20rjDkwtD6MGUw9+mmGtH19EBcJ1
lHvE2WSqr3JB2IJK5NyTlHD2mVdc+pxd0YZb4/uXT2JybkyGeHVAZsO1/Q/Yh1wXqC2LSAv5TC6D
1F4EwwneAlZW37BnGRb/HLC9bOsLk5vR0BqiDAg5tj9oJZdw82ieeSY7h9i5dRefWZk8NfjgNM+I
GOFF+MYz5w0Jpp84IlhP+BygfOKG8+b5sB+DbVLRPYuRLCSl7lhbiB9W2gAYCXYIUTWg5/HW465W
2hW/bYg0ffoco72d7JCge2AO7LWN0Mm84ByZ1Q0bN9dHIw8RPNW2IQBig5DKA4sM5vGyeohqJr3s
RHKQHlkBSZnfABPiBJV/T3E/zhvkMGI8iUSlj1dT+soA3jn1Lhy3woCslAthZlbtXVGfQ23LIVM4
iDtB2PC4Vvcaf66+SynSZeIrS9qFrWPRp6EeIFcZ4VDIUaV2Z7I4ivGSt9Fs8tlFCjAFywjJ4LxA
NP9/abRCScS3N0AYBaReLKQHLuWuWk03SJE+KtNsuFY6uBJ/Hzbfg7PqhGOW/aP/naVLpTia6ZZw
GCyS+E2RqN+mYi4GL15K4LlAGcfJs2epCahAVVYKuZk0e/SKBigqIeYflVtrvIQXK/rKUX3b01l0
c1Z4kObRTOn2PjIrn1CQh19uJmVte/fhkTF0lY6Sd63KneW4srGKImzOwDGbEcHFJRFq7oAZTPR8
ABZg8z9oP6FzMlk0x9ZntApWkA6n8F8pcbTl5myQ/hKYfvm6bME5IgyuC9x7ziWTd3pPdiBdHLjd
gzxuHHkuA4UYhdZP2bfN956PoaEurasT2MN8PJdk+Qz6MUr2MhJb/YT4JSmbDyYB4vqNtA0vb1l+
kU/DVx2zMPAJoRJ4sYCntV8IX2Vev1NiB1WKfk5NcGg5AgOmvSWFoZ+vGhpYoZ+UjjVCD+kqfoMt
JIFUXo320yfKNMR6qaZIWKAixmsE6G2FtnFcG/FSUh86owBCUMTgpXQtpGQ0QhY+x2BDntxHQxOI
8qwLucs6cuwhwnvHKF9pcFwHBwsEtj0FuRuAQeaJXcINZR/NOaS8/CnF8czmEGUwKcAFYpLEfZ5i
pwzHFasxrlImOKs2XJMbrFVn7M0DHb1dfcPhE0p4+zqJWqVjTWpchI55cH5Ei91vSvgd9Zfe9osM
u+Y3b4l37tpdl+4V7S5sw0xs/XhnDltVB/88J3dlan718tWa3z5qhxyxrVJDYGb0YZTLUV8Y5mtk
mQr6LlBXom0LjYtwL+nlXPL3lXNgvb2qUR6z1gFTIOpkxT73yovhvYU2wIfGxxKYI7R85Mayz37L
/k5BlFypdKMG7qnQ9YbhX6NcQu+R/k7R8Zsk4n6JbjObfvOOtkbIWXcR4Q2kjvN5ycRRMXbTiJpP
Z7WDC0xmWb0FTAURkklEbp8mLm3WgERtdg+6Y2Z2ZnqENULO+oBmR86OZJQsEx7Sob7I3h66n9B0
wVijjuZvCxGvLJnAksXBo8ZXIUo5TeUV2ws6FGPoArOMgaKdlfIzkz4b54aD2WDwoF6z4LMG2mre
0Bm04gYOcZajj97qNikPdznetGI0YKKmbc5Juc2QzoAt1qmqx++8RoTqzNkv+b89eSsWKEf0PEIa
DiKOosfifyJmdIg4cthRQ9FiPw5Pyw8Pot6Q428W/rA/UK32G4b8CzIeRmZarZtqq5IJs0rR+VMH
W71AKou2K1mz/XGMPXDJj6bcCr8i22sx0abFN88VCA4lAlqsPbRq07SCm2wkyy7lByJj5K+a29Bn
1U3iv02BH/H3FOv8B2K70ZIfuSkAc/ZsZe+ZIrCaLAKsW6MC1b1ZvsoOjWUc97HPEDnK85lKR27C
EO4dAeBCxbWMN7QKHqpFGvrwJGsHteF1y6B8ujYQCEYXgbEXhum4/hKPebzgby/7Bc0PbGQ1Z4kB
cpH5cXUE4y6Gm1p4IaCALrbRTg4Q3JwqQEPgAMlKbBYi7VdtLmlPo8MKG9FSsJkXbpgdDOuIcZGo
2LvPVo56ZtaVtFwSnl+LZgX6dRU+JO3QeGgTe9bqX3qyynyWUyFGKAKvQTRIOlIkJnKKO5rsXBh6
ldm/Dg6S6jKS08J7YFzyeG2q21K61jnaiq2B0gVypL21U4Q+2oK5Mm5Fzow62hXd70j9m0aHpEMJ
ntGOWu8q5pAuNwMxQaSViQ5LU95VmoGR+Uy4+ixCtDoWptC29HDEXuI9KrN8qwq7TuKwN+jBWLv0
OCOjXWWClCoqPsR53vu3yrAPtRT9tVX5RXIJd5Wf6XNDUk7TJFxH1IppJv9punMK0umRygCoKgVI
A/N8NUI/Fki7hou4KjbEPR8Uaz3q+Xc/ffWkSdp8udpALpcvHUxY8lNuPusUPFrQrWzmOUHp73IY
91Ga7isqyVBuWakqd/TisxYXP5iY/mKjJAW7irQQ/1sWk7uBybKEfuFNbh+oXKbYQEp97bBMaTse
uCrm0ByXtNZL9P8zNdT2+2BoD53cHixHWfmFfenVVGbh0nL+Lgq0gVogoZvBENrFl2CYVpKigxt1
VnJMuSkNR5VdJJIMO3cgE1nLrjGXA32WYG32nDWV3Pyz9YhVg3W2HLHboZdIyD9H+OagGxvTfGOF
+EWB/CEzD5g6mcWlVCHFjrDozAH44rCIcmgy1rjKJ3QuZM96NtIr0JKeX62KiQ0wq6hG/eYwlrp+
raRkDmrjtpelfRJkbtGFBIdN6wSZYIvwQfG5N9kijGlP9prDS4X0R02XbaGtWnrOEsBrqNMb5/Fp
Su1752D16EzjVEz9PoiKleED9kWPbCXKfChFbE5BQzehNUwQPkp7M9zqKU8EFVaK740WzElfCe6T
wR8OPqYgaJuuAUNAjstFY8EUhfso1hh5pJxrBwwbGWXEEy9jXqMwKN2eR4PCBICeSqZluYpyC+MZ
WCLQ9nCLl50NSIv1xaSQXC9EQBVZNAo3pYLn2+5cRX9L8vcEUKUQZ88/xQJgYxFBUMPTqll6MjH1
qCh0LsCYSomlLUjHT++fKEsSZCsGe/3hFAVMy1ktRagNA4M2CWVgbLMoN1j7QW1kb6EzN9ajg5O8
Cvqq0aFzJmhjOEgN+geCIScTOg1orQajs8FA1WRNPE7oxBqYz2k8j1o6nAG8K2v1ItVnKtkUNriw
kTtbpdxw3g7apZJ0MAUpYY9AQfx7dDqswvn0KPbbol0EsfJhYLjiBPZlemM6zXBaetNuTD7LqV7y
gy6I2VwkBvK6iUK3+6c3zJQYk0RH23K9cJfh+mCYSqU8R5qk1ezWOT8s/AqD6EaDW2CsLYUMMDaX
xNZTEX5104WiO40fBR7flgyy0EJkx2wCGVoo9XM/SFc16Q42n0iC1yMhA+DDY1DmyXaEx85CiDBu
dABufrqo0XbqDEKkVL4zUWw5FsXHOwmuDVEIEgx8C3W1pfOxoZ0XP1xIQ5vknA/asyPDqBfyS/6B
hUmpEtGHCklLQtogizESTUYfyTt2j5GaqoW3N2K/5rru8rnfSws1RG/rDcsMCd6EV8DK1kXA+rFm
vEZTiTC7QKIQjlQloIFU9OyZAjAVE2UKBKoTlRqPUoVcC70ABAE0Dx2fuZ6tNaBehRe7eqUs0mqk
26CBYzC4KM1rVbAHC39zwMcmMwyVJ1zQvYwmnU+sc3MRAenQR9d8gBzu4Aur8RI2dMZ0IorF2A2Z
aU5yhoPUoUC7bkGxsyAYB9TL6K+aPz1921iJBZ2iVpkHs6wUFSv7eyV5Vh3IWW0Hw+sGub6mEwYI
RImY/Ughk2JG5ErPJcZEu6gpDS10YMNYL3xwe827SXcWALSBeVfNbk7m1s75WTVAJJpsrftO/rCj
BmVFNMOMhasp501pKlS0X53yHfiwRFM+5nNvk2JKK1kv1AFbyEQ4QK/ukurVmLjCWCP0zXfvPbvh
4AT3xDkW2iNX93X4UspPoBV2dZeSPQ+/RnupDFQpBg0LY36kCYVKPViDGaD/aGgJBv48H5ZtrXNl
IKEYvK3Teayn/uk9GOD+t0W0JiaoYiYiR4+Ee6aweIDwU54zvpQ0Pg0lG331ndnMHhLlXkTgXWGO
YLWYR5AUvAyzQU4oAbKNHIr4IP8IqgXLTMPcKxClRgvY8cgtes8KRH0h39331J8s8ytFDZ1M3kKY
Pxw9RFfybUBU+QvUW9sqkC2YuQUMYyEmNbgcw/Ad1kztiYQi2iD761vEkyZqB+WzxmhQAA5RfpX4
z2YqVXxlyEAjmrmbnH7jUuAKIB3yLMVHpYLp9RmiqhYmPPUSRmDXMe8pVT6PVcBs6cdmwhFavjv9
bg43PokeLwgrY9BysUQgVzjLjO0gn/3ilhKkC/wo2hEBq5jkCPEGsvUm8SjfjIyH5GCVspmNT0p8
7CBqfbTqS1Zo/6VlwEIw4TsCfmHRx2k41Mp6ZaBnG7VZGnozm01AQxUalPCjZUJEpAKOGAZSmc8C
R2XDtsCwX/wlhH5Yn8x3yikz5FQt9krjof9Pip2g9cNkrnFjt3aw1Hxzl9HvGlYxDxjFeZBs46Rm
rwQxcvjyOoEGTD4a9sAqQwWaQgTDhCKy0OaXP5JE4OXrIS/XcTUX+SE0IhYbd2QVR0ZVUkyYykEn
ho02I12T9wY1GsTyh5XSP/R7cm5GJJT9Mt/ic5zSJWxmUbGrd/5OKV+U48mMXD+8SOD10LS3Oxn3
Iq4ePd/kDty+e1L9m8C9SmA/W8YUhnITD3lafFXYUnx+5NwZ+CWRrAtBhH04EbIhU6eELjdKp3WE
OghdhUr3lMig9EMU6vpdi8q51p10L19qykXS7xLpkpr6rXg3M/1W/E9W5ZOZ/Xf01AFOcJOyHSlU
ge6pGd6F8ZlVh9by4R8ZBG3QHv5qnCD5OcyIevtTg4NOIql4LbP0V7buqvVdDzvVOxbAZ6xdhhBG
0Zgu/iZVsRzVRxy7UrQp+Xxrf6GF9tLU0EQofx3Db+8J6wwobOXt+CxD22WawNqOZUyzkx2XKB58
97W9q7BbptdSXLPhW6fvG7WbUnymKSLbP37Pzujm+pU3ZJxeOddsNv70CPnS8gvQbxJfURhOcDHl
g27XBHSTlqxurOFeUwekpB/Wmr63WaQw828UTsRPmesnwtleOSe5ZUa198qL2f5k5bocbAy+9C0h
Jj5C47OJa5/NVFnc1cDijbln+XMcwUH1V6O5iApBkdHiLnPsm8opi9O5GbiqcumMa8MMJYFbfOlM
0s229lL1D1F3USnex11U0ssdSEjn7y3tTQ/aYjoFzEc89arZn1WhzAzu1CQ+Ymhjn+jI7AKPFadX
dR2DnzR9K+manWarX1L03TTrxnRUmw0OPE3dyaSFKNHOk0dMtauyfYYyYkc3iU92vrW8S8DgDapd
7+0qVpXdoSiXeg18YdsaF61FZCnfJ/PWo19QsgMU9IqW0VYY3tTHHMMOH7ynPJtsWxf7RPkMp4M8
XHUOgja888goHAP4n0vnV3UMV5kQs3Fjit+ORi9aZ98da10rvjE0AcMe+n9S92Asr4z7MGJx+lGA
RaAk8zXXZFmHeZElio/hkNlln98K5Ua8EALYoxlhQcJ3OJ0ksJBiaXEz7U3DMEh3E7y+0bJwWFcY
LrvtsX2lbOR7HD90tkLvSt0YrzzjyB9U8Ul2biajWNtgRJlxoiNNSE5GdbfMQ1DBHDoH5S4NUPFv
hglJ5Bq4nh2cAuSLREY42jEy7LknU4WvuORYi1uofgdo+X1/NpNvwA4J32jeossjy2UoqLU4Pbsr
QdhF9pvA1yz/xVx/6T7ww0WLYsEOrLniPTx93VVoUJYlliXnLVXfo/+eoqdp402VXCc90R3MV1Qg
AWzjirM01/4V3DU2HqwBNU2do+Xpo0XIdiv338ZAPjSlHmk4aDvz5DAG5NTTgcasHwLlHQePvHua
5r0YWcAsqmyBGcgbd03nqsmXznY+O/rBxeCfQco2AwW13evdTeZeiX44HGtjrvp4EmYhaykwes2x
0PcMWGomxRgIkZkiSHinKCht7+KwQKu9S6RQP8HdUK+q90/mC8jvPBFletFbvtC/glkZIka+eg2R
LpjbdqsjLPd5ak/2sPO9t15vC4X5WP41+j+NvDJ6xt/Fvh8OEXEx3SaKjvCMaeDtfk1GHeZqDvj4
V7xN7alu977qqtWLHluG6BlFTwn+JmWUrv107SOSVyWqSdYazi7J2RBvQvXBs5oUP3W1QZY32GSO
ph85EiSCJXCSkGrM8OQRYrZRwNop5xLnZMpZ3MGGBGcLqX1mwnlOoYcxCp1TFha2P4tsm1nVr3jB
xPCgaJgV7iNjlykrjrZWfxRkAKBfNNK/ijV+SMYkHeAMJQpoHX6yQtkShuxLG9lk2oUildPE7rd1
94kPopmYcW09xWV46OCqjvyXyoybCvij7rEK82sa9HkbpTM6ajJVN3ZL4Kj2q4tABWqaHm1fDL9W
toXKnhPVss52djEYLBTbILqJNo0ftqu+6VJ9eO42Y1hRGHUoRq2KvAwP9ZWbJb8ajqSO8W+IsdAI
b/34or3LKX+iU5SeCWrLvGVZCtND6rPVdu34qie/rcJ6X/4c9J/C+CnzvxJBfzZTelIFt0H/z4yH
GQZX0R+20j+ReZjSh3XVVVefcMFqqhCJYX5wwbDKGP1LkxFu4iUlSyrZePY2bTZeDcpspRDoYwGv
Wg0T2fCXJr7aNsPuV+AckkdF7gJURRnGHRI7KvnsL3GuLUrf4odblN98719yODiAagRjFpLxqWAq
ErJMdPlxTXMJ1IAQSpM3jsLug5cmKJ+8A4l2lDBm5Y+RuV6yVo31mBGOegt914IJTY1SbSv+oCRL
d3HXscbWe65j6o8K3DgiXLLRIZPx7ZQ4EtjQsI/6YIMHfUMlJShc8QeRdYsYEHFOjBbKlY1BviTq
tKYA9iFttBEXBQdj4hesUWouBF6ZESl8aL3WejEu9DFCD+J8den0dEz1UcgVQyaWler0tr1OsA7P
NpeAisK5TbPDyK/k0Dxipm6hpe87Ddtob4MNira1pvHK5og5frzKoIIYN0YMI84Z0k1qlztzoDYo
ctdDRZ/abIltYHoSom+kAAOoyjypTqblndyiTd3WsIQbaxHImYF+xzxFlo5yjnwrfin0exGkgCZU
1XUSr7W03g295vZSjIfuY7K95TQWS4khpWNFIAxRUQYQQoLX4NGiWJgB0RbgaF0ZRrNKO0IoqoL4
akOZF90FAtl6soKD4vnn2m7PzQCBwxlpud0mvfpApbt340yHjuKoCQAJxPKipTRti2Fbhl8yioF0
pK6F79SqqyxM9imR7GWGNsVAOEyom9kdPc56hWZd7q4YBArrOPrDOmW01wRARJBajSx1NBhAUfOW
87OQ74a4YGJS47JY/ShZIkrqLa5GOGDjM44ynDuT26LhUAZMk43rTPcw8edTRjRSTiIPeV6xPs7k
okGVPG7q+LvDFcbIJiZTAqvfmq9ymScYVTxhjct/fGDItKMF9pX4z2AYQiYoVCsVeZ2/ivkXpTkh
tTS6IxB1jMRzXUXYBbhe6salQ36ZSeSXQWtoUIwVCB0tFdcysoqavJmuBMpvLchm5jzii2YWq1I3
egPoCa+c2OESQNT03VWWsP+1CedObfYXTG5depGqaZWHJJW1vqsp49au2yv+xCkfXOSZrpyMvFDK
McuaMw3wSielDmcNrlFIEQM59fAT8ugik+1X2tIzGfur1PwOdrjuLeMOXtewx4vqJ7uu8Nc6OVoN
xt4m0dxSr25SGf1KCXFXppD31r3r3K2heJc9Mb1m/x3V2bVQeHaoS7H593Z76qXh0CvKITOnQxAj
MeaUbAJi9tiEOaawCWvjTw3fqSXZSGjw5QXCh4wUpKRM3nVVcIiwthiIZKCgsa8OZLCBFh3JXOdc
FGhipcGSHNaylYWvpmR1tAd09mZCsFCk9IukV8z98z6Mb2Mg/yWaBvgr7g618zco/bWz9XOuG5Bo
u7mpT+ue5O/M6OeOPBxxmKGKkKGNaTpCPMqLjh867Qx2CqigcySgRhjPPZ7p3pTAz1qfKB5w8qRv
zXOBy7DdMoQERoeMWTtENynwSqSnGpZXQm1gQmtu6pfX1sF8lurqKx/jbqceoe5zm5b5y++nChv1
zyCN/4aeYBQEipsS7JzLlekwlXcYHyZt+1GVotxApJPkhLOVsR26njfdrTAlu2EMzwQgImyS9I+c
VN+gwRHXc4JmJQG7GvtWBVsOkTQrODRXvVpHVC+zqWBVoxvVtoheGiFVDsJ6wAPktYRrWw3W+uRt
NbvaVCPkXmgrSD6bItqptLRtguoL/Ulqs2630+0UGKQb9dD69LUJncKR9x1pU56G+w4GScF6BHUV
n9DKrsNN3kfzqcBp31RnecQ4HgWAT/wZzpKNpfWu6cPKl6W5F5ifIVCuxEtnYc97Rvat3NerymyJ
zMQhXHd0YZEb0rCNYb4Fq3NRCHDn4V9MFpZkXUGGeiv1dj22WJ9aeatEz6Hj4VYq5TK1w6cc1OR8
0GpHwVFWlJ8SkW62sz0PZSEQ4XJYlEm7EVIAxvItHxpzR7LXAMgP8dv0Wa7r7Dui6uQX1bYLp5+J
hATe8ZOjm5uh5a4UCDaTG1ov5lnXYVfCG48aRkmnfS3xfRuTqwfyzvDVXWtB9wih61MgWGz39eir
h3aVwFhKkakEIzW2Cemnd9siOpRRuO1BTg4KklvQCFgHvWLcDwwbA6NZa2O7lHxoTUa+iiAEpI1z
oKvBn7XxpfIg/rQDlNoVESnCPSuO8GC03rFhJ18N0yKxJYZ8w6aOajRCzXZiBWgz9SxB4RMZvwSq
RBSpYs4aUPuJr5zUCrDOMci3SbD0tAPxyfx3oG/gP3TtSc1po5mzNAeyQCuwR2H4Uwzo88Cdj86/
WntWoo1M37m0srxXId8t44y3RgluQ6gwBAZo4bkV8++q/A4ZR/lxx5CdwZb52VTmPGF4MJ4CzrEA
1mSpSDMLUocTKHBWWWBCysIGLCs4KJwT/tnW2fYc7H741WonAa83PGYo8lbH5dVlDzHZ9J2LQ7+g
gdYY6lPXiB9IZzJakrxaV+DPrLfPYdswO2fDToMdtOQcwjLRwnODe4yqqBnRt+9Jz8KTTx3kBgRP
+ICz9RIEcbyspS/+JWQvBA87uxVcPAV+W4uY3WbmcEnqtYOY3E3Hs1UuWnk90c5S+TYkbOvVI1bW
fB11spW8o+K/K/1P1ZCX3yz9XepXU6N3hd4ro9zVrmr4j+c99SFef6VgLX3rCdMN39FUoxlzl6Eg
ye1zoIRlEM5B9LcD0zJm8+YS2TgmGJkVcRwfBlReRgB9nEFBhoFBskhjaQty/3jBHenDbOES4kdp
oHA0FrR1rNk9qbpT8opMJkh//EYYATkS49iteu9AR6pcY/ZeSm45s2O7wxAS4ovrQTbXwh/9qgkb
VSmQuKxLMWtjKmxM3xogzIKJGpE9OjE+kv1lxYjR2BelPhInr5p9R8HAsRzPg9xcJATxVKznTCkh
o9pZeKdBYyEXO+twbDHjoQnnw0VXSuICbxH7nKHJVoaXLKNGOGerpcn82u7oF8YN0g8S0VgQk80R
4+DVvBeoZVIfQMJmQIr9LdjkgQm7F2lokZqZbxKgge3dufT2b5ByKcpswyDv6IySDX9g6XTn44+W
IeK2lvisfK0kZ0m9e1HKjuKdRr+y+lJaGoqTN2zI1nWWEUeFbR4i+6swgAP5P/p4stMjvhNWiBTy
UwGVOPwWaDcVS1u7H9pTxg5mZH31X79NJ2enn3740SuPDNjfRLfUwUFIykfm4/p+UUal9j9ffpoq
PJF7zFGtXNuOLUyDp99MaZGQmvcP03ItvobAq3em9C9piBN+BPF5om0mKGPS7rwdtr0LpHM43XzY
1AxQEvUds3Twp5efY3+FU81Wn5NmFpnGjAuVmTmbZ+lFGBRi9GuQ4m6SoIS8BpayNsI+Xkfn3eby
cooVPFy3Cp1MlfwOpLN0Codu+GekBos/Vt+jhJFzJukEVTEjLZIbOvgGxYthfkUJP9rkA9Ekz4qh
bPsbWxDukXawzsTugph+HjbJnB3eMjedy9gkK/EotUG5EAyyRln41Bpi9Fbbxdrw0TAOEL6UjjxY
SKgx6lOEsepiUoMFUyXMMgE2Hux/arZwCnXjSKQOoucdTK5UpZ2PhrcNmDZ5vb4b4mJhsk8tJIBm
5KCaDiNJvV9GXME9RFw9GkgC4a/Vwoa/VUp53/v9eWAblxi8LJifUxI8hyDe0DOTXkSW0/8YO7Pe
uJn1Wv+VYN8T4VQcDpJcuEdJrVmyJd8Q1mAORbJIVnGqX5+H+wQBkouDA+zp25atdqtZ9Q5rPWtK
WFk/5xXnpQ3vyrA7e8g3nAzVPCVG7BXHxG2OvGoyx9ujGqiV5/7UVtHBJjXCF++9K2Gd9AvB4ZDv
ktM6i7t8wKulCjYgmwCClUz+mkO1SCRCPca+M+oPyoN9l1cH0z+LQpLKSKpdgeamPBaWLR925Uyg
sEPgW9NAu64DbVAeff4K1cITHmQ3fXtfJu0FCzTIkd45Rjb9yW+doXsSKornNNpZF1WADxfEh4jV
S9jXxFxBChEhVDhACA1AJuujB144gJFH1iyM1MyqDQtOVx/gFu00XDCxjZ5Nv1eUONRmhbksJMBU
7XxnSntoUHm0FeS7nO3/5O1nsx7mObt2mAChzfWASw18v2WOzyUIT1GPp2SNgXqyYg/c+5FZms2a
Q7obyC8Js/DgJOthTclXp8uOgFTS4BxEN5/XGdsLigyTlscJdKSL1LWMfcRLFhfObRShXGf3rUC9
5SY59UyCGFmsyWvlVddNn5zpS0ZX7eOR6DcnftM63bsMJqnT+TdBFXxMqvNi9XWRkP+5s84loqGL
KKsky8eVGUgK+MellswJTv+emQSFKE7mzaL815G/3I6pk1z2M75YGbMfwqiYltjhpo8eJk13D5k2
YQcXRDu1rajliLCY/S4RbYV8i3sCin+XLPdXnKLxeB+OvyK2RCq70tGTFJ+h83ui55cu1Yz3OMjn
Cu8u5vwb4clj8Fjkt7mSbAntxGvSd51wXspquGI+ow6SJOpWl7dba9h1dp/i11kISVFPAUCZ6VhX
9xNIhbp895eXwfuI69tg+hbteSl/uc6xCl4SEjzbk3QfhuGzSa62sfuq5iuXTi5wLtW8B2GeeT8z
iMH9oxjloSFZxes/JTuz0iC4S/6M3mUzHeXg0lGAuslHO6MIf0rZaAhUhlm4SU7ynRnVIY0JXX8v
ArGbGeVJdnOz+HQ3byYGpmPYjNelg2+upKD8mbqv2vF2/BfAe1gR4hSmaJawJYjHvsWD2NxEHtkL
qONoAyPok5QkkYdD0NWEF5EUPhBhzBZs+zZNg3kiXllPpjQY28T7XJboz4OJnPXnIH1YKxj7FJcG
2DcORDYQSLHcqPka2Y17gb4yHKGOFKzmy2PNNnLCa+TcaQ+N32yu84EUlgq2QZ4zwIW7DytSQcYY
fLMf8O+FC+uw6LXlPtTpyP5dn7zWnpY0OMyLizZ1OXadfnaC3xnHdMzgFUx5mc67IK1Qf+lT2gfH
Kcr2QVYePRPuJ5kcp65Hk/07WGlL4OKk6Z0uXzO/+GHTh1rFSPVjKJ/LccB74CYZh2qA76H+NCOG
N8nLZ5W3aOpA0OrhTJgPsdT1vZLhA6Nhd615w7dSA7sHGXtzSnAKKuIeGSmbXHCTsOrJJqGxbtG5
NMV6ajKG9vl7i9ypQlaRh798tMKorHrSz2yvzqtJwaOIwyLhM6G2KC35jutyyFkeF5hdu55sMxI1
yOltfERbLYZ1NleKNXzK8Ti5TKYNKpS/CxXoTOrRdp5UcKsXdr/437Y1+zCt3MI/DRuiNmHNIuxB
r9lu6TSxfxgpeXEGs8VIxmTN1rlE0eLf+DWPMuW1syt8/g+uOlrRkyx/dhXqN4wclHfGuZkmcEJf
HRsy5WO8af76htLbe7fjSHhSvkdptg1Uu+M0xD9COnC7EF3nlOcutgfuLHKBLgZud0TSaJePl2FO
bhKNxcIfTyXBGWsDOjTsPJYb7GHqyyQLkqDGiUvA3oOce0cK0jB1Fqt/rbz21o/1fckLpyMeKnq9
WOiHOgz/rE1/2wEFs9596MGGiXk0fvg9vojtohe1c7Qj14xmVDIsd/U8nrqRXKXau8vT4rmfvJ+b
8ygoETn6VXmT1DwUbocthIh6/257ArzKP0+r+0V+922mcnBmyXlwVx40A+MrArNW3kUe1DvVX882
erDhbZYWH1aq54zBVOPoX8zrmDwrSPwGpEQ2foFsLIx+rlWIggLgHN/V8dbPbTA4mvFOpvCVqo0X
MNzlxFfXr+kIZCtFt1y/Nml1iLFFyWr5OSoN5oRqZX6rgbZoJ7yqV3bkKKKQVWEulOtR5freLzpE
6rW+4QG6TF6EziTkTEOSLLx3DyHGZjNwhnc3ZnclZki39sbr5BWDVBRYiNbT4aGM6DUFN9g6DLcD
jWhZkWUX1W9TOCDOyIMvnfRHkee/wlz8zLz5KWMXl7ovBAA81bxJqwNqK2We9qM8+RHnSkLzSMDr
54ymwYRMyeroRqz4wCp5cgdetRruhLd9Dig7W+9FpYhhvPU1dYhzWXzapq6sf8W2OiUhlXEU/p1z
deXW/dGby+MwZ0+Lin/ybZ9lmN8FKKLyHrHgjHbTqWHVNRT7UTTfpyk2vZFSno3X41BqTh1UvzmG
w6GDvIiUuwg+C01y2EBuUOxcujo5Jt0jDP99Qh6E5GGr2HPqXl9iqFh06tvWrHvKUY+vbNGCscdL
/BTY5cFWWMWw8zkDKvINb1oQJo+AiGF8VQM7YUU5ccN5fnmrJvuGFI76fL3lk4828c3F7lwz3mRt
eVhJkR8FzZyNnyUCCtevwLnKW3zUxwSgYtQ+N3lzwlnu5OubQaRQFeERjSuLXnLls+HFMsYfc6Iv
ff+yyvRWGCZxI1NidZNZAsNnGKbQFSOwotGC8CfgWOyDD0sz52HOymb37+DWB28W52oKblYZvNa5
exSjuOo6tp5ktAL6R3lwbMr8xTPmDh3E31yF+6AwVwZufDwfJz5uExHqMNprU1z1KEUKtFkV6WLS
r49WmI/CJMc5fkLit5/6+m6gtinVZU1bFkQsPJjKwiy/irFyrSJnHNo8qIlsgj57XZfW2VOQ3M/R
xUs9IuNLwD8eTRvTKzcaKZnJkkYXHSzNXVLpx0WdiZGFI7lkzl3TAgkNEKR8JMlyDnh+bYPTEPhG
ydY4IRpXctm3FomL9S79jC1udBHyiht82L/EGP9d/sYEm/oJ86jwls2oB/2CCd8uTO6HOXpaN/um
Ed/bdM2X2Y3PfqEv+ofexhc3c++Uu2LFXE9mAcQVkYytpodNPNDTVc2OhQndPiQtdL0WJFWYOMcg
0mev0w/5DJQBc7aX1uZIM/JDAwzw8gxIYQyVMTga0ATeOt2AEx5ju5/C5JcasIJm7G+U1DtmEijf
7CG5a1tk1wn1ao45Ad+KDNFFme45RalWNqgN0BYGb2IajguZB9xWrPuqaCeT8XpiBw3D3lsl2JqU
0HNcHDJlIz5mT2NPF1GN875v1svCSojE9z+9ISdO3yRtcxapvgTLdFUH0JmZWU6iugwF0syRMPfk
tl/w6F28An1Sy/5qFgTkdFfGgerLpeOUqH4i5vjG35Gn3uDrU1yCZB50rAvMaO6ynzWCxWr9HLvm
2K3pDpRcsJhzY9VRop1ay5CoqwS2QABmwt9NQ3R03enYgV9Xgh98w64r0yc3RPyiln0Dgb9ZTjST
V5rUXcOMPyLmW9OR48O89ARTuXRlPYYFJd9j0IkaAxAY0+R3n0Bxf3MqRSeFNsJDkZwXe37Ex7KO
mP41+2wzTqL467UBt/C+kM2Q7YmeT/HrGSi1K5jxreruGGySHDXTiAqmCmIjLuCqK5mTBJtkDRF2
/8cMqLKQb5U0tQHprG2JY6OD7WgZg7GZLzHYejRHDfnVtsBBPVXHX3EAV8flwjYpzJse6yDyVUSS
1AxEpnxOw6Vl0Z0Uv9fqQ9u3aRsRNWAMI4w+8Pz4a/5pnXGvKHK5unDpKfaN6pgE2DqjG5c1VDkk
zGcYuLsCdfaLXxZnx3v0I5L6htJA06ZALAKPlJ3RJ/e52cIGiWhQo8WHkNKBeSGsr87ppqtW4+hL
S2RAYgRiHcHaX9RbPCTFPgyo14tfjY0+gsq81yBh9p5b7mOL4df4Pd+/yn8HfkXp1Xr35UDGT5xI
FKUJ/JPZ4dUCPvIlYg4d+o9RD+SsSRjWKEBzPX8FJQVlYIwgu3UlJJqmu/N686AhQeZ9iWh3bOOj
MRcn4wrzwyXZxQ0qT4dA1cluW5WaD1kRwkuxZdIdW+JHgtrzzyW4k7TvONU8RN+JRIdZhW3Fvpiy
cxFecY64fEhDpZiE8JvlkrhFpFVLNMeMtuVex5m+KMyFfhyS3ImV2YnDj36OQbUuBDlm9YsXk1nh
yPETaN9+qqOj9PxD4mNWZsC0S2gQ2hLZQPQVTRscpCwvPEkbBTkCaNtlZ7+Ax0X9i7WZTPokRQxb
/jZxey8750WGAtBOTs+vLsVsLpXoz/XcUUVHCAm0XS8J/q2inq54Y71j1VDzhMtDYuLnqs0gdPjZ
BIquek6L4jH2moNs8OrbKKBVNy7rEsQBeP4BTSIEnB3kDF5CWNyyoUcJHigj+CF5GV/leJp9D8dG
b5LbRoLDMqDsXQI3Zp+xtS8KVIHbf7Rtxco0BlCQL9whLqJeUSXXw8hateie/UX8DaJHEjmAMzqC
6J/8wbpwx6vo10SMrR9B9+eVV8/Gb+AxLX+WhsgENsnq1IaQ0YKCD0nevwRVhw1FLKew5uEK9Hzj
xFNwStub0lTNTTNmpyRmjNzE9Fh57c7npckvfQd6pSwzZOP7hHtzt+RwPisXKH5bEwhm6/rorQWg
jzIA/J5NBzPgU0yYVO+CNRxPA09RvyUeieEjH2N5yAu7adCbsxQbvQb64+Jbu18tHs1oUzmRy+WN
5Xw0rbMckm75mvvm0/hEckSepkVniu8zpner14HU76vaJgRy1cF3Bpayj1hWjxk720A3126PSCxm
ftgn/a0ne5bqIzTcUgLokrGBFoaTImEhsAt+UkJ/5UbhYJEWeYP3p52RaM/dvmqZvQ25+NRdNx8G
kJCu4G0a4WvNkEo8S+ZiQzyFbmof7o1EO5qyf4+qd9zJLzYefYzqDf0TQWiuZc29etm7QAigbP45
NChaZUBSXYV4O22at26qonNQZpdWsUiLgGf1K+DFIY7OGSuW/dTS0AVh+OxCmGPXd/LIFu1iwPqM
0ey5M+43yg1bv/QW4dCag19cShtQD9u7ZGamo6cZd61HLUSkUFP+ETWM1jl7mXyYuQXrTU8hspy8
/LAUhHo4PPehiT4qf7qpBpIIWiuIUsQ44fd/5yz7u3rMAxbqgrJDPNdL2lKUA21ewkqO7zSt1j52
keOn7u+Mac+yIOmpfH8frpua2se4XAbpdR+AO/ec+D2FmzdBpNHhs0xoJgKRfXPWNFxYDCr0k8Br
4k3rlxf0DmgT4gWhZvkxqAgusDpzLRuRmpokfZ01T0a7/K4ibMaVJRfWC+Nb1b1IxlNRNXlIvvlx
hDHjP+ekqIp/JHG0C1QOiN8lWtgZCFnznDa75NjUAohyycZis6ph5VPPb1PaHwQwq6xxaNjQTo+5
T2WjDN7bqUNToXuqhadUqps4BHStieGuZAnKZkI9m6kYLdJ8XNqQheZaAZ6wwWVJoFv4XXEvwvcy
AAeQZSBHs03XnRAbASGhAkXthbwbPQSMOF6eTNBdgtB3970lzJTtlo6h2PisgBOa/rruf7GmvW8S
BRQ4c658kNrpGN4o3nFOTmZOus6eJz48MD+hsjoBDg6h+72N90tGBR857M/a8tZ3QkukymP/z3ei
D6uDPwTXcmRupAfC0kaDyEM4Dz2yupqyi/kpnoWxwd610NvEiRjRgz71zBhqxDNY2EaCXgTew7nH
+75VQtKIn6lG3JlOV17e4TtF/j7kTL28wTzVHmYf7VOsNIOFyQSuB9GVF6r3sMjZoi05pjpZ0kYN
UL8IHVqtuQpKHexbh5O9x1Un1oxEbEYvTov0Zk5+VxqR4uK2rOpF2KMBuZ0sgSB+kjKWdyDOIUHO
J1yILrTu7X0khH4foQLT0fCk0fvAWWKzFKbqrc0GtmABA7riYYjdb5YDz8kwELCYHon2Rbyfzg16
UFx0UcTpHnsoB7M4P5dscpQmh0w2RDuUw3jNc4lZscCQpjeizuJDwYALuFYt6uYpTfYoAF5r11w8
I8AWEQnCWX0dIv6lWXtreUzZjsldUZL10Wl3OLguMcOm/BITqQWr39PzgeNl+9bvBubFvSPOPHFs
yhY+6tkChnxi719XOWsHDE2+cg5Kxvx66KHhQ/fWr8QZpcMnslomqxqOo4SUWyj5c/KZ0joRHkNB
/xTnGZJeZkMTjw8zmqewbuv9hPmVAlzt5hljUVqNOdsI7xmMqIpLdyeGtCagmLliSzYtikWU1BWD
+t7viLf0UgASdjrgMVyzxt2b8Uu0GUVgOL0JTqlew7EZ2fOIIXxuEflPQQuofJ2iw2oULITkMV/i
LWDcQhuY2FbXSDYK7b5VAZVR6M0SITTKvBFFLXW3PfitecM4J8MK6kOUPwadDjnIkC/JIr6JRra/
Gaux0cphx4cUU/Z0V7mMtH0h8G37AsxWfU0MA2ZDFlqTo28XX3xllv3DJL6dVbvsWxem/zVjsjAS
566+amYI8kZ/dg4CFZtujH06ldF9Q/xq2QOKtD45UfKLggFqXMknMWwIy3XKV0+uKcM95Exrl96V
w2Pt9lsGCGCoYsQ3NE/LSwd7IJRsunGREzvkV3b3ZI2s8Xxm2AhDZLSiLF5FEuTnKGBmWU5pdKp0
zVJrwgOR9uFVxpV6caDG1U31HrTiYR1c4q77r0JzZTrS588wH6XqBJ80C3WkfO1ab70M7UOuMn4a
LnOacYGtFicQpWhZp1xhrvJzIjKxSbglCxHblswDQWEuKifWF66At/YcB8RmJpYBm9Q3sx++6qwB
xBPi7S1bt91qRT43bOCrUXf4Fxc86av6HVdbCGPDnsHHQwFxl3G6mz8FfveLvcsaUc45FRyeaRAM
FLPHOgkyXAPei58x7+zlcldMCbEyWRAeplneysEwtkrKe18ueLGou/KSvUM9aOAZ40gQDPPpzv1N
FkW5U5Hf8VwuuKrm4QvzIupYi9XIzYKDjAtzndXRY2fMHzVJJm2o904aWcM0RnRlS/QQx0iIZ6Ww
RdGGpHXinbKRCs5l2tZxqIeKDF9T5dtswyF81STbNQr4bknLn2IsvuLArEd3uFiJRWikUP4RsWCm
wwE0ZQRPJMOAZqSZHMytY7v7xYlxtwYy2fsVgWwZdBFNh1hlDTOiGVNToJkwyBQN7nodBYbEHi9l
3pK499KlgA9yeKstDfRQo47EHJiVLau9fDyThrOXgQPJxaPvHX1iledq1yHT3nlL8LEEI2tSjAap
pc10quDQ6ekaXPsfv0gxWg+soGSbMh/mQsE6FAa0n2aTwg1kD4R55wIPjF6yEH13WSQ/Ep1gCexs
s/edQxuvb1Px4fTNe+v076ZiWJClOFlUqd+SIsfcZvjx5zp89cRL1UL3hvZKXGDMeTSbgyf9v5bS
lceYG6Fyhl1B2qlZYBhKE6RIaZpTXapzozWkQ1wGWD+VgwfOTb3jSpY0lscfuoC+kd128wC3FTbn
9uuzokxEZkhox2XegvFMyKRcIszbg5bOUmi+unOuqk1pUWza5CLDrSO2+toyVe42g/uo9W8i1z9j
NEyuTW68qd7PoxjQq1GMMF7ZjxMRlomiQl5n73nJWZCT4s7s4DMUiQdci1fXpB9RsxBLuBJKWZRI
gBhIwsUg2rbcSl7miCyZyB2IvXudBL9RUn50tn+O3PFYMV/a1fOjE0ybOlKDBlS/2gWEQcFeS+cW
2UC99YELBunAI6/bwEwpzWkE3IC6RM/gJpsKJ0k0H9MclsdaOsSGjyxgY1BLo38hyW0GUdlXtH7F
RAvtF6yLdWWgrXlITcIrv+pinChtc2gd3t64wtcsk/DsOdwi8+wvpM/m52RMEFy7AT6pJDnaDmcc
oq+3pWk/CsW8yQ4sSZBM/kqUxnIWnpylIuwzSVl5MHMs2+z8z68zZX4g5vlJNe5LkPsvbDA+Majf
jILK2g9oC5v2n13SuSha3mZ2kdOW7+7DqHSrv/kY3ev+uWJQAKCGD9lqp7fesd9tgCrGxaKYyddl
pvcJB/OqAhzdLWWZtuyC5KPfh6QD1r8VyY5Jr/aphQnQMiEYG4GmJBUnA1G24U//EW3fOXCgQ7nc
JivbEMIxLMOijbQi5b7zHPpbfz4lDjEDQYAFr0rRHLgupxW/i3nVhy7CzwY1a1kWb0WTQq59FjM+
zjCqo30qkN2pEvdkh8yQi4vlL8tOjoJhTPJ9X+jfEfaytsA/3AfIMoto+pw751WnVXFSv8asWshe
u+AF+BMVlhZTA2npWRsUihFUXswwFVP5TYqHv6lm/JLehxn6T3rWs0QAicRJhpR/u3HE2glA4yac
pvwA4BUsUBwSEO8qknsv2Am/J1M8lqF7beSIuZsCRgloBf6oQ5zIiIbkkuaHJuJqKQ4mIvUyxozQ
Zem5T2lcujlpDkJwccfbR8qIF3y79342630z8TNLE/MaTAjIbPzpOsJnuwVxnLNKrL9NjpdUYNfb
5YZvye1Tg4Jq7gJJc7mOXnPTz+atSV+bPLyWbbur0amtUcVtt9SMATGFK3agdavWg+3pxOul+zsO
8ZuXn4cseOAV3cgcg+ISIWyDUMz8ujyqdaH0GBnRzNL7DkgjzQz7PZuq6zJdtykkODRnis9BjDhK
zlDTLcXgGOTLPs4okoOJYrvIM/ZRy76HaxrG0dswh9BUg1DtuZEW1vs+e0yuLvZ6nLl6WncBL4n5
cJ4fiKJ/ES5DTHadrzk0H6JQVvYcm5JP1G8mYTgyLGpmPz2ku2Yq+cSb1dn39Oy28zLkC/OX73DW
DTnN0GLXc9SBfBxiPm1jR+cfRqw4x+JG1NQeS5n0P3K37vjbbxWYd+wK56ebUge2RUcr4wVnI+aN
0oGqIyOehtVMtWOyjHPZU3/tgJijaTyaeaFfIomcCMHAWS3BbcqhjmOSd6bPeOeioMbq1xws8S0g
RGcInV3C4LwG49MwEe37Mjl1MDCXDudULY4LNIegcB/aEKF4lznwkhbCKkcDJ6WDJdu57F6MWA/L
QFostaBXtoe46DKEhb9r/WoFZb+UAY45H+hBgGUVNyjPmmCH2jZA9TUUjXZQCBZ4prtQXXsLIc8m
R3vk6PiK1nqfN3wc65BZyFzBKypyJkazYVvEKA5PxIZ8yxMEjO06/0z8OL7uaPbjivk0I/LKonSN
sNLrsa1u9eQ8Gc6xk1z6P0HPus2L+XNFNKqbhXW+rgJ+Xq6iYvXW5zxW6ipd4pt+VJvA+r5Vbnxd
ssDcCeXdrAVnVVfkw5n68OwMZELnLUNeN3NoFUiBqnPotGIN46PVHF9BvbynLtrWKO6LH6lKEgb4
2NAQ/h5ExeNR+tCO1Qi7Y+aTycrLvYd3UO2XFsPZkBJhoeYv21Hqmax/GB1MTZK1pkrIelTEzbQS
PV45Gn0djuIxWSf13CJGY4k/ssK6o9eBrO+CQ84KXB7mxIm/HtyWUDHbvTPboswKEmY2lOirxebp
1vgZufCJLhx+oLjhJ9o9M4ZK6GeTd5F5d2LldxXCo1Ee4p1CpLDDPnNmJImj9TgVhGYsbj8iK2FY
ZLsFHZcg1VLSoC9FcfZFBKDPc991ETgoC8Zrmw3f7aZdqK7iik6zrUH9xuUG6pypkoIfmfKpZtYM
KkE3HTKeykBeyYh/TnxY4jA5hgN6fs4vskR7Gf7yUGqODo+ZW4qVfe34l3mORcMF9pGjtkUUnTYX
Q7ZuMnvHplNn0wRfVlliARtO+NQ55DJ+chtSXMJlQzUW7udsACWpObidPeS+Xvud5d28Wxb4yAGm
Qx/Qo/BKFj8rYtiCjrj3VE3WbXfqRII0VmqWnm15U4MBAaOMo6aL4xchVH+S4bKHU5KfNRUygpH0
r+RJO9j8PaiG9pxPcnvJtMm0Wo9dHrAancPqpExAPjgBD0i7HH+vi4ac2sBpzkGE2K03S73rALAl
jI1J9qVUXpNPjFXt5EHNSepPPlUgwuzE2d/a3ZqHwOcFJricbs+bZxT3uuGh1xwug0bBz5NNFNCE
32OhYXbEgtKWZgWGNRq3rAHdIZmm/EgGapigXQkEKKTG9t0dM2l+uyO9UTkVP20xDeeSWC7B7ETH
DGnLrLtt8NEVPTLZ3CIrWNd13s09iTnSeakXpjeJ7oMzdw/7QK895ESHD01lb8vQwzWf22t4Lwfc
FOSitulnlfxcegjUkYt2o8vlQ15OL82aQLFSPusX1LxtzLlk202eWTd/Om+4nUo2Ml7Dx6b3K3Ao
7WNRo2n3081KXwSvJqpOS7D+HNvos/HolzKJIjNc2NnDYhoJq5krPpjsQBoLtk6wzC2QDKB++utm
kNKbgASWGElHmi6b1W4s9xWLulOevnNkmp1H64WVhuHU2MpdmgzvYuH+DgRHvfait8K43k0fo8fz
NYr50v/DXXVcQgCeIoQhIIsOLRWSudop3vucyktOxyDRaq/S/SyQT0a0sWqg0CYcN+EmS2fibwro
WzlwRWdgX1AkwNu3uwVHzDFkjU8S6k1Zj+vZ0oXt+Oor0SLCbDhPYHuIv8gQ6wkQy9yiBF8M+uX1
tY+y8VTxrP5Ixv5KioxZYEr3i1vyoY2jV6+OzEFYyc6xCA9FDjdmdAhfjRGum9xWhxQ+x1Jk4B+j
kO1ePj7JGhUqFoxFrVAx468lYASrU3UcBKaNNc9elkKQtFRz0YRj8d35WjCvdK7nPCOGvsIgQ6xh
MWTc1ivDD7kQvelTWUOrp5UbRsaO6ZPf0JZmpubdL1D6TNHan/rlkqXxzI3ugsAPE4LYmuQw9tsW
b6iz02oZnK0tnopENv05cw+TWm/XFE+fasOryB/nK0An95P709iWFPSpRYivuEAwYzECiNURVJDo
eKIGgjo14VQgDz4XALZ93f9lwVgdgtw5i9mHAZwyW6UfCs/0DjizGRaXpXiMNeSFDhMA/nr0lOt9
EfbRNSrK6cquw3eF6gOWae3s15nervBemcAOKCwNJwK18GQEWYbuPltLEi+i4tDNBv06OcSBE2d8
Tf1glZmOJcruGHCTSXk/EY8RaTG3h6DwfjVF1x7YOjpxlBLkp58WItY0hBlSMUjGjlGh2tp8l1Q9
1148PTqkdOyHOn2TWfaR66G6BIasiDwusqvS6SCgIJSrQwLR8NOh4lOc8IXP7DPy8qOtFaOhiQZd
159oF8CT+j74hnDpz1GSfsk5uqp4HDmX9P1MVs3o1uA8HXT0rDji/ZjeNCHfw0/ETZFANRFrGbBh
jIEeOS74Nzs4h6KRL8nqA6tfQVKr4nOYkPW1cgI7xtNeuyIFIr5cRcNNEc75w2JxZ1uqWYR4NfcU
OUG5ZN+c44RpVHsfzm6zXwoGlxl+gOthMfgHucF8JllY+VagCajXZhgJp3gC6m268BwnU7MXKLjq
EP6D72dAh1qG1MwmohhKa9QNmEpZiOKIku+RRxERjv68j2K9HINGvQ2fpU1PeYCHRePSnabu0KxP
Ni3LQ4KwfO/zbiYSpkJekheXt+XedsiXuJD/8Nz/IThMUlUv32sYkt/k4A+y7JdTz+kuhUOR6kCE
kCyApG/v2iHem8+hFsFRRPolrNqLxd9pR1br2JnYD5IsFn542EQPiZZQuZ3labW3iaZfVL0Fflcj
ZlrQW3sAGFXuBc8pXX1YEOogKnGRIw1mGc63xoGIG2yS7FUgo6atNGQ8UyuOSNoYYcb+buOGOP5X
s022MeqB2ak/KtzgiB3A0XHxb8pjlKIF2szUMIVpK+RXOgqiM51GkeLuSnVvrznlz1XMSpX5KBMx
0T5qP7jtbUD5OaPE2HqYGgUmFjlaedX7dl/AUg295QHv1XsoYsUZWOAtFx3kuwHN4AzbPeWNUXq6
ajJv5Zl+qEck79bBQGOyEG5qhkzdADPdZGJuNWTAApdjLyODgLS4RuMKzjlTDNS9BNfAPIB7R8Gd
5oT1hEjex4z3rfFki1N+gBlaeaAXIQlKwfGAYo4wmlLpYzVwfMxWM5lIGo6LjP0nPrtjMKCf6nsm
nqagEIVNi/CTNrpbZvIDUYnF3pCf1s68yh5CE3bPad8M/K9Z+68De5NC6/Ywxe2dAzBuP1SHHona
Hll1idiC66hMG31xiyP5w/llgi7NyTWgaByhpA2Mdpzy1OWcPmnUzOeqMPfhFHNMtRHKySh5yfIG
EbthNDL2YFvWYblIP7bnyGW5ixPZ+fGPf/nX//i3f/1c/k/+rR5UzaKx1f/xb/zzJ2bCocyRHf7P
f/yPF9Xwr3/+nv/+mv/1Jbfl56C0+mv+n191+lZ3f5pv/b+/aHs1//0n893/69Xt/5g//+MfDtwk
Zn0cv8FXfeuxNv98Ffw9tq/8//3Ff/n+55/ysnbf//6Pz6272P60vFTtP/7rl66+/v0fiffP9+n/
vk3bH/+f7J3JVuPYtq5fZY9sX+VQuSQ1dgcMGDBgwEThjgZRWHVd6+nPN0XusyPIPBEvcDsMImxs
aWkVs/iLv16T6//3H5ev1CH+dd1mr8W39v2ffX9tu3//oak/aSIoS9cNZZkK8o/1x7/G7+tL7p/K
J5D2Pct3SdBoCv7xL069Lvr3H8r80/INlxdNBQrPM8w//tWW/fqSIS95yuNUt3R+2n/85/5/eo7/
fa7/KnqQbnHRtXwwX1+9PW65P8d2DNsxFUUtjgXL9T2f17++PsVFyLuN/6cGO1XKzmxAi9RQIqK5
dlE+FsvdRw0NrnPdhFvXx/UFgMFHM4ZwMBQEpzaSECURBuUL2RfHcDM5M9lHDinLK0D0OACdENEB
+LKvdKdFE256TSZpS4cVSmfUVWoAbJCPJxTE0X4ZkPBcVHgfkEXWPdtt9Ti36Qns1c4VrnHj53ca
exigmnpvlexXlqKE1PgHv5n0sxz9Q6BMw3WtZ8fJzG5y3f7YQ7c1kXaIDRE81dKN64wgpZPlcnKj
z52OtEAQFkcjLTEAUFTj+LR4RjahufthWvw16j+OsinP6/0wK9P3aKLqPDvXUT8PM/6DVlZ5tLMX
LhCub7azvDFFUECnnwdqeOMHmI64uP+RSNFKonXS1cXJDiAlOLZ/kLFIfAY3dhl0f7WlMz8CfUCi
OlYz2STwS+/g1tqF1Th33Rwh8OvPDEwVvrRYwUTyd714hjY+8Eeilc1CJWDTgECsgd+NwD7oCDIi
Ob269SorTWKLjypwD0MdnZIhOPQxWjrCDILgYEQ9vfbukwknKKi97LyhcXERa9lF6hQvqbPv9ZlC
R7LgRDgJVN9KN8VM0OGHIGsduvjGAgI3jwz6yLBrcZzCt48W+jl9+jvDOTZlvs8TwtXQwxtVy0lI
I5S1Om7EzhUFiz6/9bVuvqLY5tj2Npq8D2llIh2NRB2B5BHsBwrC/GLTcyJKGDdoIaToNqtx23r5
x76nf5Ml3EujJo5Cp4ehQCRu2dnR9HQm90hSVQuljGv30+7z6HjHvgzvSrN86Mdi7zA2Uat9t1B4
K/r2zJzKQ0scyTPjySylRp8U9CogOMbHQ3/MtlBD4s2tVtyHCxCtiYHnJHYPE3aMUL7266oyohw8
YHSVaNPXsMW0QiUnvQ4OZeVTJAWzD4YF+TuA+54XUyvG90kNPFtEMDLsxuBJad3OQsyrspllMq8p
Nu0pyg7UY1nQCu+abPzizMhUIKDhnbWesYUleFItcEi6Q6e5KLd9b700cjd9yk6A92TsNR9biwPf
Dd0rVVGIS4OnHO0Sglpv4zVAr3Q8mzWD+9bK+NPsGHd+y9Ci+3aqjRRdDG0zpfHToEefUCRvVQ77
KtdPcgNaTO3TBpVNAqSfhgaFVDupLsC/6rjChae6IqW0uv45C82NO4MtMW1Ql0TOtxmA+YvZmfZp
bpxXDlecappDU3u8g7vxvM79wWRorJrzfiovZ6u6Bbf7ut7dhLLvr9e7p/9tuTuO4eq2ggnumL4l
28EPu6qtaV0bk2eL/uO1O06wZcMCe0FKTItmvUyluXPxZEgjXFZ1fWuOOuCPCehkXHj7sgQ2Hi/J
q2v5BGIc5g5ZOOwpmpE4TQpM8sl50k3WQZWm13O3sLr1XeNYOt7I1hORxoUFGcU1jO+dVLX0xtvL
u1I3QU+OwnNEutXH8WfHD77m0kIAy3A2VlhW+0P+QOnDwjmjN63NEE67vDOgpOevkdb3Zxrmzwk5
pUrz1yKl5pFO313NeFky+irAzBykeLGXBqfVeTSYNGp4wIGAWgvxQS8+II5B3Rq5iIj7o4Gz1xLC
s8KNr+VrTKqHWt9+s+V+G9cAX66mb55HPSBq5e7V0L9FNj8FNj9uzYbu/MOzslwL2LdvGpx18voP
z4phM2NAlsZ5WJkvPvclw9Rpxq6S+NL1XsYo2/alccxsUpcqoazUQihOSXH1ajrIu33SJZRPU4Ax
WYTqPd51DQS4kfJK5povS80GZejfKY2/KtcDR2W/hoWoL8U2XYCU0TJozbuz+4ic/qtV2i+mz8sp
G3tcF18mraNoAU+hKl8NJ0B6V4ueHTd7demXnBtu/tpZ7rXeuJ8zxRzya0YPcBha6+Tl4QToOQwg
3HDcuQEDSKARgBq9HlHpQJVnxmXYNGmjABN2hz0o/r3pcafrK0tcPjpFu18sc1cmOa2WJITfDs5p
VNIE8LnnUNxFcwALIbOwKI39xL4W+h61qJayDDoUGu1g6vFqb+I6oKpl66Xu1dKmoEflDvTEnSFU
uxsVtuDz6pc2hKmYgdE/00kgiTdmVCPNL+7IlE8SrMFqXXRV/YDkCk9jSKAoMVXp5yZL73+9kl1i
sHcHN8Aim8lhgKKw9XX2/DA79F6LUVTQDUTBOaCLeFc73j4fUZZfGCMK6F88i/mtAx3vKIOfIQR+
uS46kDLXYOH6inawMg0YEcVrmeq79UUjZhV2CQ9LlS+dBwlYp7mPgbS8sy9g9E0zDqwZX2HpzBHT
vgppksLry16rzn6hsfYSj/7eatx96eARhtTFPjEo7ukpg9VrPGu5gHI2XgZTBzjIBHUB+4EEdLFM
QNtmQZ2HriWXMZDEdMRSOYg9rUB4yvzA383nlaHDaIinbWFhUt7F164p2YUPSDGak+txdK8LE1jc
yGroDH4MAT+KtgcjpaGzxrTWLAAhqt9GbGuKDW9m8zM64+XXD8n/p4fkOoZhS3ztGqb98xKeCzRv
DbMxgXVihAixClyicd8ZxZ4U7LV1y9fKZJ516GtRwQzBpDEfaYLlrcjbrp1wK3uVnVnejzduf9Yh
rpBTfUIMlOMxHr0vQaGToBKxOJB9NwV/EFYLcpvajR5+bAFl+gGVZlmWSvQP12egBelnML9P8qxk
ww8RAQgnBx1KfAVSSKRDuw0Q2ZTRLWP+qlTjS+o7L73snp1h77sAoHkyn4kYeN3dxcIQ0UGWtnKm
9OkWRe+NyYYRCYcX+uVLzMcW9B6KMXmhHMeGwSovKAQXKUW/KmPPntvxe9FqM8aj6HjTMahLdppA
EwOTeDhqtg9CLBzuuobeakDJGNhz+nlEE4IU4laeX1uovWzYbklJ1e7Rlfb0l4azbirZzsuMP+nM
YZd5zksTgktBb+4/Oen/uXPb7t+DasfxfEIp37dtD/jDz4+dAQxHKjEARe1yv3TlERzVsV2qvZ2X
8DnDlybyHZqmJdFcjs45tYHqxbGXGxBnu6Cv9nOEnyUATjEl1oka0HbJz2u6n0F8bfrZqTLz6sKN
nWuj756JWfLzIof+Ah0HmPRNqXevSV3s4L7tOeeJwPynRD9biGUQFGjPMsKouuYKvDI5FU14sqeE
KBrzZ2B/YWpvuClAIlBDyiT2z1y72aeeRwkpGn22TC3ZZDlMbiukEtOXhzkJ4ysgIlt4rdP5W1xm
Vh/og1+ZLTJLbvbYhXbK1HigkkjF8LrUEv2iMDxoxzxfO8hA4BZjutVRKu1t/GvquT+aTrmLabKt
EavtMwqgXkBA+OmFcjpMLB1XiPKA0CLC+46g4tzrD0ss7uE28lRp+KJ14dde+zgBjItAKtpNSZ9F
cWbNPRW/UhX5eUputMmTDJuiYkJOr1c3s2CUaje8GCcJF91ip3TtJQKS7hR74gy2+jo+hCnGlBKD
BgPZhFWkN3U1fdUKyA06bPBZByE8cSteZDXnKC9dBW6SA5KldmQTNHOUVYR9EZ8Gw5+ks+Szo+BC
X4KDaxCZll50snLizDWvqPJyC7x5l86cNLPGDysrn7VWWsuYx2CZIdNGZlItUeZkMueYe15VHNVE
jOz1iXHWWRNY8PREuRzAQmoM5wlKLKF7A47yztCSbUrxEElywlpcpb30CIDkaOT5ic4RwXdm3DRp
9NGQawbN/ylHQLVP8IWb468aJXLfJiXyYwKpeDZ2QZsc44EvkjRkzbSXFMnZGX5npNyr+eTPmkfD
tPE2OX3wM5om7fw5DZbr0Y4ekiY/KUSQSb+NG7NInsjDQItLKq9Hxl3aMVMWSy1bCygjGR+XVEbO
YWq/oHQKPLTA1SFpuBPTHuFL0LQtYThZozpmeX5slHuwNRtnh/AU8HxHTjDQQndF/K0mt1OMmmZn
uywKL2uGlII1Jq/9qe6SUynDoxufki7/GAXeYZ0P8SKq+HCKerBnGBHvey8/0hMA2+6S1Mijscb8
Qw3u+RwpCnS1fCr1nYsLgMZCjp3b0A6P9FlPcRkqQeA8jX3yESYUGZo87M6mlTMbnySlWeebpN5T
Uj5jsPqlkbdJ7jZbNda+DnRUKCxpTHvYO3D2HsyMkXFAKRRPsZ1sS82jxMwscQIea1NHT1SkzqcY
TAodIO9skSS6qz64umFic0fXU1dfhtY4WUG7xUQALm1O/iq7i9vxfsm/IxtFX5Snw1lu2hd1YnVr
tVFFWexSs9IPpe8f6IbuGlL+dYsAerZctllxnOQGJ/xmZlcR8HOoAeN7jl2p4/rhqQjB1kJt3sEh
kvyQe0UZ5Rlmjygi+Ychzo5ezv9qCa9bpbMt569V234whhKxW50akPuxxP+1aD/J12WY4Y6uBQoY
CABp8yFEwzYM6X/mGgul4RmPfHTYQ6IrzcVEJ2HaJqDOKjBg5A3cH0hElpiu7RNnfFCV/EM8ATLW
MAvj5M3aoQkxcWg0KG850ohBghuFqz1LDagm7YdWss3V/LLevs8sdyfOIt3Kb4H5swV2tDqZZhOn
MaQt7q1ZopNUhFKdSksfP/jQAs7V/JTmTPzMoGZCM7it2QftuThWcbnH/mTvzDd2m+9b8EgZcHDX
L/btQNkJEyaZsTItQUnsvTg7aRWLkere1s0c8MIV38RnMIvTJdwbbvYiRZzOiHBULvSPQw1EzNB8
iPXAhiIze50qpLuxvAHyOWgnR6GIK5dqWhz+4dB+E+Merq6Vygus6m2EsqJWdubFt8mOyeMxC4Ym
5N0rKd+XGtm3ZeV4l7oXWUfEt+gMktfoX0uXHn+rmxeUq30t3A6Bv/HtprjtYFiqSqoGPFJIohiA
MTlQYaLQd5cAmV33jthIj2MPIm6gheObDG8f44vEnJw5I2TGtAXKUQ6tljPQHH56NL/AKIfByE6x
PmR6L0hogKz9daRo/lOy5ztEiQ5VT5P8/OeQobCqJlh06KCYMHCGYxBChxBVlPQiBTBhIXCxHt0z
JQF9TNHTquEXKOSixsXbrIuyx1ykDvoPTZjiBAJVmlahOGxQp7Mw/tGYphi5c8jXV3NEqfE3N6DL
Ff5csAUdYhHpup7lmpbj/nwHsPDtwm9IV3Vz2Slxz6PVcKmZ+ovdEedm5GJa1l5OaXPA+GgxyDGc
hVwwHD0kc1rEzyIpNEg0Wir9otbqjUSiAT2YQH9Nerp/KBkRv04d1loLGv68mqlEPx8SQJFkyyxj
DcOPwNuscSOuKvgn+u7emjwQz/ew3+4SnxTUGEc8aRUB4ZrIFMSLUp+pne7RqSlLVIWNAVrJSJJz
G0SpayYs+XRscltBy48kriFrsuon03pBK/1DgKouPI0GPCgRe0wk7iQENx5mJuUAXmZGhkj34NWO
xK5mW147k3uMOti0YFC72rt3IZdTgqIKSI604O45ZPoprIznwkbvImwuLas/IQU1AZdaFPXiWWs+
zcBPgEsB9HBdYMyWXD5gpYTb29i6t49cqFA0jnB4yC/nYEDV5INUXdaaDUqtiHIg9pDypkDxtWvK
AZccVruLOItE3yWWL1SmPNzKW6I8E7QHfq5+ISr2MbdS1skLStUmNJt0upVBcjsQBLnaD+n54DS4
Q1j5tzVj6ZyrYXBR2EW+bkp678IeCEsj8d5wfSq+obOVNLOjpjMbKEKRQ8ps0CbrJQ6Nlxj16bl4
gQLwufYeWmKc86qS1MDAhTkCWJerDq81Y7xDD+tQeqggI5+J3PGh5kE6Zvkad+lVC99TMgQNid0S
Rmdb43DHv8fJuxeqnTlS0wFbwj0zQYYUkZ+PZY5lqMPcIzJEtAjGgm/hrKOrTT0w4G2SwSFuHte6
hSbZShAzazKdZ1NX+kuI3lhKHk+0K4m15bPrkDuvqek0HIaJpsGsGOuiB2JTZt+pjSIOV5R7m6St
XDNESWNjx7iYB/tqyku4C2gZKDbfgUNnXReJ7VzbAOt+va4tWbbvlzVOEx4oVxdc9vs+jG6NIeXz
BGk99tM1yMwAz3pYC6y1Y+pB35rJvTaJade+zEAX2BvUfQhazgN0vcbI44hHkBpwwiTmB3m4W/fS
8mNMa+ls6d2bFBXnRGJbGxmIeEpPNm+yxgnWEH40cmrIBg2AdIeOLlxfq9tOvn2UA/Q39+tJx+P9
DZsI6dJ7BosFgP/nfay00BANI7TRcgn/0uTbELmXUF6Gc4fD1JXjfi3+N5FwH51tO9vbyiqOSR+f
JLqWo1WSqkV8K/yL0QSqSNAvgX3NwSwDBZMT0UfnusnqPVnBvg7Dl5pyufRD/Ni/7DRsaDFqNq5A
cpxDkpBIdG0CSaDpXDh1f+eHxJtZHsDPJeQbGtCYC1/j694Hp9K/Qm/YSTZpOTLikbdJ/PopU/k+
coKLFBOsCYWWrCG/mL3gACfLCtFu9B0qreK1YSIHAbfjAYTLuCGVgp5A0lhW/JJ8CW3YgD6UjLWr
limkzBPzuL6oeXQyqoJMjrMVns5ORkNui0MDDnCTXcFmATnuoE8XTxz67DH3IEhh9RHi2DEyLw29
8T6E7RK07GOO9TSBbqSJXSEnB9irIEBElAjY53wlx/kakIc9X9ciZuO7CTXh8trTqdkHC3ls4atN
7jc36zzMydpBLbQX4wwjLtDiU0uxDmW89mJyM49aJH4/sCKuqgwAkMTUNJHowVt0w0A9UFOqqmd3
mu4Sm7AOrhgMUBx6HC26ibvwOpxpmKnWhPBpGreyWCQ2lrTBjy6juboziTDCaLgr8y9ykkv+7ZjT
viBNmnwCizWRyUOOFbm2pePjpE2U0Hg4M86W9FH1C8R42kNXcZNd+8SRmYSAYUo7zpBHXaLPFauc
Cmhh39aLc0oUeG1wOmu7xzeZq2Q08GKPaytNoS4NjKH7nNvQYW1CTUmUZz95rKwMleYCGc1avkDC
fokB9WVJNxDHEEr+GkhTRw0hnFQNLS7tsGbpawLqP1VOdWv3FrpS4Fgy7RZJhZeg5TJLMzkx6fHX
BciWnNpAbWX2RgNfE5jjSz5s//s5Rm7vEB/5HHjeNvQlY+aZWAvziWXjus73EPRQP90Y1XBwpp1n
uAeLdfmWIfNWsPdHZsknqh6LtJPWJtZQV/sizPbyWZKdRuw3OMqcF7VCy7I2kIweh/MmADZdQetR
I3IxSrtpQ/YniRU7Kjl9Fj2ganKXLdGR/tQ+w3JwTU4k7MRsLr1co1EPsiYU7tK+zHwLexBaRro1
3ZmF+zXpXHIncUMCMt+DUkNmrL7CmIw6mAz5miVpqC0slvdN0lH5ajhN8NBlqHpo6dRvJw1iEcl+
TvEUAOS51Dpkp6jEW6aNhr2iLhLKopmb9lOh95s1OM7ZoNasac0g8C3yMaOoqUAO8B3fesHrdqym
ZrlkwxdoHsTPOsX6SOo2UlxIiOEBP90HsbHJ++TL4H4Bmkd2hIINSXXBcw6k3PFI6Ze/yIqd9O9w
rj/IGI3zuKWacZTIuitJ3Ur20LiOHowFe1myj9CKTykbVjEXX4oqfwYcqp+1+lMTA3akcRBv1964
5FQ2E4IjUboRa+IEUPQzSMPr9ZQBPnq7ZNGdNBolHdK88tUF2LUOZR940YXTDVfr3S4NCQwCaCjh
jM8EAphpQLOXe9Uxj/KLpzomqVkLKojMPiwmrAq4PndFB6x4dqtLf10NWgXllKqDlCzWR7myZZIE
y/U52MtGV9JqAK94XrE1/Pr8WkvKPx1fAJd0UB30+TzHIOj++fjqG/lfi3BWL0jjZetV7vzUTvmV
1BeWEWgOZKUXUXxTl37WPIYj0puoZXmwBNcqy1oykG1PHhNA3ocAaZEJVfm6uYOoe/Lz7DeHrvNP
Z65HeulL3kA78N2Zm9PM0ENR949y1nmU7Y2F/TU2uAMHIv2ZXn91ew1zjeU8bk4KIDjAJFAcjYuM
lBRI1VrBDA6NhkpM1neAQDEEAFMnZ9Bao5Hzdd3M5X9COA2xNt9XOo/I1ntkhvrrunARKQFjzq60
nl9gKXeaSX4Vmx42lGmM1K7xIMtNw7yoceuHzKSbG3rOQbaANTl35Wry2r3Scut6zb7WZZZYLtYb
3iPw9e+5z5f++qnb8lR/euqGA3zTRHPAVAZp5LteIYJ149K3LPUOTquDyWAFNAXxNYxXaQkFAFf9
/LPnKBKihJiMgriSjpsyi20ZDZu19yMYjQoDB12yrNl8htb6PITLi9bQjEGvTxCxCMlIPqBJ21Q6
DYq+2JozSXtB+kQEoEALv0nfAEgq7oSAysDiDFsYdjQvUvOFDiSsphS+lQ3NHy0xdHlagt9fj4j1
t3TUdpSyQCEZvuOBJpIp90N/bBn7JnaRo8DqZM6uLecqXqCMkwXs+pKtkRbGOcfSIUhn0C5D/1y5
0+MaIwRSGjPmYkuFcCdHBLkXLM4Ap3rbvfA9tdXlHJwF1uvhTrgAIanjHc3New6jFScwho5zFtnP
TTfcL2J+0ksEGGUEKeOZESBetEiT3JzoH9M9+s1kMP5WS5AtgDvmenyTZv+7LSDWG2RCZh9H7jH5
Ymj1gR4ohZ1yk/U2UtcERYNL68Xx920/IREYPaUhJ4qDBP/5onA6ydPfPA3D/xvwgGsyPf6fJpTv
Ujr8+XEkUJQqbHIM+OB4J6QlRlMEPVJR9zA2HtCGWQM5ASDlHKVrmLfWqScVPvjh01B1n8oYJJKU
WctZHay53seILAyjjTx/uhY7F1M9lN4OoxLiPotiUK1lV2aM18ZbtJzFJwN/oRBGRQJaXp9WyMv6
wKVWil7KY6++rEHYGsWswCaIUDdUYlHG0WC/a8jxFEdfCo6y+ch/ePA1aUojMp2gZ4BouERFYJmQ
cUGtyg4OXUdh0fDaO19z7/ORUtaUUvfMi93UXzozbKs1L8qS8ZXOBSUL9mi5JYm31h0qjvvrjj4h
MpZvJdc1jOkL2WqsFui5fOXaT5EorC0vQ0OINISQumEfF/wtMU3GUVmq0poChevpryt0KNM64OP+
Z2k24FkpyBzSLSd5JER6KKRXZPjj5wQ0S0oERrfOwDSJY25U28SMPvWNdl0N8DX8CVP6luPVw9cu
QB+etoM8qLV4WRBaCpQlmbN9FOFSDGlHSRkNIjGlv8k6KrWlBbo1OuXi7Rlv1pqqCeSvD0RrRDoa
tBOlxIsTBSFBOWYnKyxPDsplKFcfO2t56OFbdyC/1kkTSeMhs6IPc9TeSjk/TamjtOldqOenwhyf
TM/eyDI2pc5q65hgZ/V9RY1a2j1rhDNb6Xc7tt+K1SPg8Tzw0bjrcgbKPh8jspWR9a7pyetUmBA3
19hWzpM6CO6iCm1TPDguq4Xq1prA5ot57HUK+YvkRoagxeo5A5B4PUR/weBc8oFIOgZArreg0X7T
jrb1vyXztCR12zBMS9moVBnvanRUSpEkpSgO/a/cJYnzltTz9RKlS3IiaYD0Xhx4S9p449AkMTXF
79ZBLJlnbPEi5slUFGCEip10svrutQ79R4fC8yTVe9kya4P2X4aYijSOpGkh5WRZK9KYkiS50oMH
pOhph0qPCYYMXB1YAZNu2ptOf4wCFDvlg7qLLKm+y8wZ6VP1y7MUbpUVnaRxKlfgteYBRKdsp+u6
RZoyYG3Lx53e8m4VfembEOS4MnnUgluMErpDAcr5c0TVuoUjeAGw9zVNcBRNaQ8FLeZI/oRrUYd7
HRA1hNtXzCIyE7v1l3B+0PCPnOPmaFMDAH4tlYHiKLM4twHohSSxBs4ma+osuUoQw2XpXW2d6NWa
AxOQpCAbfBwVR4eNY33ypkRtCvVCWtRndUZO+uE7FWDCd+kTSL4vS9yzqn3L3jlnQKzmBIg8f4UB
yVE2pzAqLx1wl+smJU+tx5QMGe8Lq76r6/5gqHibLdnj4M4mDJHgoDEB1xnhkh4yqZ8NtJfIGw76
WL2N6pparlviHKNs5aXWeelnR7caiY0S2D6yY0kTThNVRbEKo2iFyB3hbZSiFltdt413n7BUJZhe
N2NUoLcWBjm5hFBUzshc8AjJKMs/066j00JnQnJkM09ePdR8JFdGpOe4thINaSW6UfbMwoPTTstC
+kJy8wjwoPRMOZRbCVycf9b3K91+sC12MUnbkco7gnrmpdtWax80n63xrRkt5tYsjCIETNphFMfY
wQKjIcG2xjjJsbPCjo0Z6b2SludfmEhufG0vSCKZJNp3A9UCs0WLo5Z+IPNCpvKgB0+N/yxhq1wc
qqN7t2BTjabklqLwB5SD1iWC+sVJwfhB8uRrNXJvAh7oaNJVKKDY4fMKGIawaJ43VFdheHFLmdyX
znvH8vYtxTUpHdTQip7kosfOfWkarEtK57Pt6ceZYxbcEAekE9NuK+0nqTLo41mU61//GwS5Hi7k
gfb1rQbihO6ZfyeXn/ky5QU87SCuCsoCXxm2URBhuylkAczOAaj1CrNOl+Sus7Wrt44h/RTpt+By
9Wg3w0U8BvBfc4J2YivdOcf28rh42m093RZSbFlnlEEzfSHzkMasdLA6OfXWzmXXIgSpJ9cV5MO1
DSxJsqAjgh7WcFXUFwJOXnM6REYekW9s3BtJouVAkDaRvF+viAmI6BfO2zE5NEEExRBAaEJVzET9
ZW2GrgeCTGZpL3o8vAKHvrWYNlLhosNaqeooVYk1Zw+75ChHbSG1+Tm+WpL7tIVDEkcIIhkktLJy
MLRCYv1uHnBTcvWLJO/wMKZVii5uxIdK3iYfnDR8KUpqMXu1nF3SuVYTZKK2xvta9goZuECm8Jpp
riWI3jJvLJO/WlHc6BB/UvWzZ3+jivSKgcplOPi331AYcs7XlKVYrO3g+hszh0RrCJIeXveXaeKD
ETdHAWI4nwp1qPjAcmYBVvSXlKJQxtzIzuUqsQHdDCKSTBXjvPMDeIEjW6zUIhI3Yu14j0g+sDtI
i7Yaom8w96uKj5STvSU4krFMWX15ah8MzduuucD/J4n8hiQCA0PINP8HSeTqewMUdv6RHiJ/8EYP
MZw/idM9Kv6+h+m3ZE9v5BDnT0/RT/KVS5ZuS6r5v9wQh79RiuoPrBC4JTBA/pcbYrt/mkIXcS3H
ovygaH/+57r2b2nsG6nnn7kh5s/lApIH3VSeYQP3grGAz+y7BGdxAzRJuyU+7+3u0g8yM7oclIvi
T8XB1S4eslMWeqRQY6s7DAmWK/A9NuVTopYQD2Irty7rxGxj6h/qzqopJdlGEu1AbNWo7VTmxfpP
N0YlsW/Gb/TA24elxkurG2HHaot1/cPA/3WDP2J9V9j1f9P39YZc3Tc93YHvoixbAGU/JKvuSEau
oeV+XlTuq7bYwa0vP5zK33h+/4muG4Ibs5vezqaGzmoXDLsgLMddsKQ6yVwyXHhZvI07f0ffdTjo
ZTk/BOitdhFaLXMGca0yHMoXCwqJcEe9nUVNfafoEO7qr3m1rSNVQu0Lx7s8LqHUm/lVRGa+//Vt
vsPFyW1aJro1RGNEdLbnvivzlHR7bGq9gGmq0bmtKyhwF1OZf2vaIbmKY/SHMzqvTdhqt3Fu2VdO
PVciAWK99IHbPHQDPaEin+66KdoalT9jJqPTUcXXMsHS2atMY9vnGkLlLqJeqlIZpf2pyK+zYGEw
gwACeo1wEvvWRo/16EvlIHV6rcwgfBhyR9umuMnc+nND5FXq36shNJB5QoTbqiAGj1MI4bMo7tv7
xFXW+TD6pTqj7rvtXWu6GMxuuCXxuQWlBpItKqA99ra6hW2L5loWhp9aVGkvMxh/l+s/p4JNuwoy
5z4CXH/rjZhjZQsa7hZiTamlPvbo/IOw7QLrmuV4j9Dhcg6/UMNj2E53Tjr89SM22qtfPyjzZ9zq
24MCcG5Z1A/ghlnvHlRnt1WLMzKOVFaXXzaWnu7QF+Hr4yHbetpW7zM0evLEvONAIgZIkuVW1+hy
A1+xttE8vRIQuHRByvIeLB8dgGHWn/Sgtu6GVt1pCcosnsyBWIODG2ZlDGK3j+lF1ZAy0TW8dVNr
uaQlk21+c2tSaPh5qZH7AE0WAoRtKfPdUqvGalwQ0kMZQbearY37Xw36KL8fYze4imrDuXWJE64m
G1kOTriZgnCec9ZGlrrRWujFVSX66HZcA1/3y81ksliUZ37K5yi410cHLU6zzXa+Nu9+fenGP1w6
BnweeQqPRnmWPLUfdolBL7O6njUEz/x8o9UTBol2kn0YyxLbJ+wrqk70+xC6OPPmKrx1kGOscuzF
fn0Z76Aq6+Rw2eBtyo26Qb323e7bQjXteh368djUPg68A/o5c9bdonvxQqcKBKtvktDKbzMCmVct
Ht8RXqw8cvfZdx4jbfBvSs/G81F+m6g7vf0WKrffGAOQsgGsFWJLYCwGxfPp23G5ymFK/u5W/mlE
baD8kC8UPC/rXdkUtDA5UIXsfq/h2ttN2GR21lObxcbN+o9eFvX624J+3rYp23kbyxz5749lYc+Y
E0olNRT6y/WsyJrwApHf28IGR0TZ4Tf76D9NBFY8556BxqxPffPniVChau1hZpCT9ohGaUjRCYOi
zZBM0IRF3DkLk295Y/iwmDX7Ct8JXUt/c2YZsge8W0hEBzBTQDgLOODdHkGdpVfITubYuQTO5VKH
Xx0PyxSzQM+cfV7f+SFGpm2MB05Qx3sXAZHfPD7j79uUEB8s+IveymB9Nw7DHOc9eKIMybYMvQAD
QXutzcq7OMGvN9ODW68UQKiVXs2AxW5jUrLBGh9tTINReaqeIQFNd8pBtrUOh1sdIPl8lvt9+huW
5T8MFaUYi5qsqwh9lPuu+FlQo/PMCskXoSoBnLPcO2rqy43Zyhzpa1TBB39jd70NL/W5KY3o5tdr
dt0afn5YzBO+Gs6IToj2fkOHCZUWtQliZmm2BqS35ymqziNb/5Bmaf1ZJWiptDXIl7JvX2YVmRfw
v81rx4FY5eXA6du0uExF9zQofKgiCCMingi3Xg8mnKTYZc8QoAEY3aknvW3cCyrTqOk5uCSiS6Mq
H3n7AWZkMGMBsB7o+YB2g5aWSNFREtMVznBm4+L+ObXpxboNT6prb389DObf56xL8OGhMk4oQg/+
3daVekCzuwABNS+5iWoXTA06K/p91Lr6PTziO3+Ohmunz276oW0vZqUfjKawXgxjpoXYZDfugKuR
mYf4LOANdad36BjHoF+6DslXpO383xzERMzv1pirWxB82PGxl7DfX+8y63Y0cTy+BUxdreOqOJrh
rrFqWhKJ/2ns1LnPMN5nzXD69WD9XCuUbZ7v5it1ElrBJcq1/XDaqDywk8TuAVPHvX9lJSPM6sXS
QpzY+vzAJbOY9PR3eCPjH26Z/qSlIDYxUXXn3SPqAmOCMh7K12rWefta9Ak6XlXsbpAjFaZdA6Ow
QGXAnvHo7XG4CalCooNDPtpECGfnCLinTrxgp0VdgHzkub0dsqb5zWls/v3scGFSOjbZBKex7bw7
O5AhDrE9YXxgcepfAImehRHOJ2avXhIrwnjEoa8y5e1jolFLGi1kv9AFv+qHOgGN0ZTOuZk73WUW
L18qVaf/Q9mZ7catpF32iQiQwfk2k8xRaU22phtClmTOUwSn4NP3Yt11NdA//os6OHUA23ImGfEN
e69NVqas78cSRaRKkuHZXGFBLNhy/tffKtMlR/hcIOz7/vso6q0A1WjiwZOuzeoAegm8I1HqakAU
LEWdndaKVJH//5/5/1YMzNfoJam5OK4F//p/P0qjX6zFyke4K3uLw9p6H/txQPO1PIZZGuWB7+9r
v7V2XhKwlEtx2+b1JQkYKNgBhpEGyA0xIs+Ybf+GpWItMGSgjJM3GxoAwmLjCFUDRkVJOjg0MOhX
7v/wHno89P/9KiI9NFGEYTdhgG76//U6FHw9QygzJBsOdaMm3lsSlkkKAPi/teC+Dwh4SLLsWNm5
uJH2HGnHwLdwcPBKRCm8RbasMRrvJnbctYrA6eE4TdBmTx3yLJCpd1nmentc5+shb6qHbrCRP3nE
U87B1BysVD6uK22sC+bGBph7o64+TxaEUOUYP24H/8DKY2NjEa/tlsk+PDXCDZ4U+z7OwmCHMgB3
9bktjEtp4R1SScZGVoshFlUCj3h6kXjZ4fQPEEi3HZYJbZaLY2cbxa86ydXVGt9AyvETtw7yrQme
ON5c4hvg7s3OgEWBCZcK5z+NRN5od9mP6uxDiwWOpNuJnguCejwY4z+P/IujXzT35Fs5KtQxa/Er
PE/8YX8C5LXPj7RyXdzOkIt46+HvKSihQWpF5rLWZ1uQjBjQmUdV+JmakAcpN7xoMj33YmK9BPpj
QzEkhE3N3htyQ0CCA09f4ce1VTTnij9WlulydVY8oYbTPYMGus22XTz6uD3JnLMBIwn1iuwLQKT2
VFxiHMyW+jC2GOELKDa5hXaUVS68apATR2V1l6lFF1WMjwqVJx5Fh6xHCWwr2VyTszBHolvwzqVd
R4B8WNM1DlNshMtrUeu/S4b1aiZLIzKaYuar5ZT1P6W2Y9CdgpA+8uiZFV6CrIEMsADyUZc1LPur
EMavpSqJEZoWpKUBIZpNi+e8Mb7KGTzW0C73KAX1LWjBgPb6r2pEHhkWYTUVCaj+iPaI7Jea7m43
1EgcxsLoyJb5HLbwQm2sSdTVI3ubJDurJb/HT+dB06IypyZk2EJZg05EBZduJLgUA2DZNzzXWXbN
QRSB4XorM5vkViP8HhFX3C8dY3O77sojz//IKqEBzyYuMrUuIxg8qGz2D7uPp1qHbPDK5jpegwE1
7FzqRwKgrFsa8hswBH4UA0k26dT/zTpC2pdkvqzmj8caipUEgThVmTHpXHjEMRO+9ikrHTkmAGfh
PwuevfPM3BEZBxuqITKbzRG81pJ9qrs1q+rk5jkBrxOhlhDKo7rpvtKCzz7kTd4JyO/7JiBkpkBn
eEAsYFxycl1IVZKxM/LbgGUL93ohaTddmq9a96zzimHXoUw6uuN4wcC3HgR38MFYS8AE1bQek4HF
IknnyKxk6cQDycGnfHycZX5VivMkRBQdj7GrMnHq1XAkqGM9dn75DCPbjLOstiOIn4IxlVF22OSX
+izLBY6YCKZTjsMGzM+MCCCz8xh/Ii7vcdrI3C1R0PN3Dd9xB7qhINvVovkHOenHU8mTtojshUQs
FideKwnpcOsLh72O4GxBKC4A2BczqVeS9Z70rJRNlflsE5NEgWKQzmchGa8x9qOImfEJfSVDCB3c
gyoOpzIMzN89JxLpwWTolXXpYcHGa5/Dmpwqvpmklc8lB8yxKH3zHKzvprV4B7to/nr81UTnYFEm
hyeqsU5AY0Jw76gkptj8nTU6u5bkP3n5JhyTVoll9AyhJWGp0yPVQgG62LY+zKYi53JDOuQOgoza
ROoBF+Cb0L1DV9dppJqAzW/zAKDkMubVb9Ge8yx9r23i25sJSBxopl3QYEqWBmmhYRdlCHIiWNIq
LsIZ8r3Uill6hUlg2BVZZ79Jm38xeHDrcLozQ8yTwBW+hu2kaHk913Q4lws8L2MhVIAqxI1z3X3q
jtCEvJvHO2fwPlw11odsXj/YRWdF2ZOkQPBdrzxYIkBwH7QyHmoJ6bA3+2bfhwVO68V4D0LisdrO
eWDL3u8LYhUOyKHZLWXi3Im1uNDcY9dxi5F7IX9SlnmXNEEYe9J9Gwrt3/P9cg6u4HgzxpK+W76Z
c0Mi0vxeDcp77Kq2iuwMGbMBhF0u8NtGYCDRPJmvq9A+OxDcls60AssjJ6WqngwvS45FxrxlNcpn
c2BTFaDqw6ysDwHjTESBGVD24qf2A/W4QA8cEnlSbm4d/KkXsRjJ6GwlaBrS5LBu1S0hZo0ElMkM
iI4CKS/kNxF5a7p5XJ16HwzQwJRTvU7uI5qHY+3iBwU2dJ4zX50lQSTT2CFGD7MF0XFA5eaWz0tL
gojfE31VJCWiC/LP8XZiE5rq8dj6Hy6o6SBTE1PCu3qECZIJge64RXCdFvemC2jOK8mvGatvohLt
R+Z7DBUNLyL+/bPbHo2ezB9udCC1o+m+Z6mN8ljk59AaSc4qcIC46S+uyrMEHozbHuHxnL5lFu7G
qrXnuME46TrNrUaxegfa6ZN2hWznsZRRv8wX0gWwrLrmL46p+kmBtOgFP5fsmj0e9buuNl4ztl40
26zUyD4cRv9gh3Y0EIl3IoPrVOYEhEiS1YaSOBtotR42P2pe/C2npuvyMxPDm1W59cHzmyYqDQ8w
HBhTSzJDXbEn2an51ciaPSL12kLG4q7G57fL2uJ10L2xlwH/nbPi02rNe2GFS5xN6pgBnl9l89k4
ejoPpMSRC7Li4tnNsiPdreniUqk5TqxRHsAuYytZ8yISpn+w/EXdsw7PeMy1ODq9McWgnr/0SMbc
vIRiD57JPwlGxbzI4o9bT4iPeZXu8qrF+Lw9o6YWp3ZsP4XxD/ZtsAfPz8WkIa3CaQ4iJO0kPIrg
iQL1tlpEfmVk4TgLEoRw+ymr0a0fjZElmE0CubDfufEIy5gKyoh+imYfuJ/j0cRQCkZDWxu7seHX
MumLO3u+sMHFCOM5/vX3XMCXlxtDmG5mZwbs6arRZ8rckwqXXtquemts67ks2eNCZE7Zpi37lN2e
JAPWFcUPnpMTebOf6ErY7ZENYZ90pznedICAF6d1XcEaJXwFxIaLtiqJhky63AG1G/WMiaGBcsyb
5dUzxWa6IhvFWPashZMngAz4ugvcvd5w6heeYN2QZiP6EmsBz39vNVPcuPNxgFWLLnG5Dzf0/mgJ
fRISzVNmpV+D7VmRXdSnNO3vm8qUBFond9RpH8Vc27GnuhsmhfdJjhazpeqcyn6MJnLAagnHe5n4
TtUwH8zco+4corpfX0dHn+bOQ8+3DP9GZ/0LLx7FB9WmO28pUp9JXZbHpQTEvDhDzDXmxaM9PzQG
2j+DUJ2l8+/D3kQeMWfPElgzru09nrMkqt0OKgVM91e6xN9CGzAwFvva2V4aaULh5zUu/Oodig3V
VYOIwJiLm70IMr/88eYrsry2V6IS1i8OU2K/c4PcQzcV9EXDA/mpaayk99SEafBUBu0fJxf9eXNd
CWE+zAWq1NElz0cGzdXsVuokxFYU2nOXnzhkt9gdWz9ZglGFzs050mh7AhWeCyyZ0eq4ycV3qD5b
UE6WHdXaHp5h4mDpMvD4Eg7Baq0IY7sw3styMe9b60T0kEmVuVZ3noRDX3KY1Ewh9wVr6ZF+falq
3o7s1PZI+6spylzSn2mh22dLNfCQu4N8YOiL7yk3yD2whsPM/xZTElVqrL9nx/kL8vveLrqdh2S7
H8ZzYvfBXs019R3HvKWGfynSMbP4UZzWpvoF6Ie2hnpQjA5mFvQYIEVKaz7RlTw4iDO7/re7YZs9
Z95VKj82JJ14hb7OtfXBTGyr0D5DFAy78sWe/EddUvtMDWw2xjnj0FHB28aTzrObjTItQPsAPgAC
fGut2MJEeMQEQ4oRrKOk8bA0ivyxp64azYao42R4pSkpJxbuBq3URh+n4JhJCrXD9TrV1qUhKNlA
KbgV9CDUSTmQRY9LbNT+obQB6FDFzC5RHZUd26zICd8rkPc18zUhARBBGoRJnZDRtv2kLbFw55B3
ehJZBHMU9adLeJVOcFnJBJ6jeMoEBI7iaDY5ydTC2nVs19rBJH3JfiRHKo2gPJR7x1qJEbcAMTGx
445+Z9nq7MuxJajczf7MU0R0YAc5q0uisfdRFDs/REn+Nc0FHgOhNDurQNLZGrDxw+ZG59Psgp7I
M1zmj7Wb3xVmTlCtg4JHNa9VmfzhzUCB45nvuR/8dYBUlkK8OXyygIwjMhvJiEqKPx7psEj889jM
0T4RxAdFFX6LMx8RDxPqTG+pZf+B6Pg977rHYfAQXEkZETXcX8qAjC8ao/yMwAsryPpShc5rXYpb
3/mwYYTMOUhdIh/siy9766YTMmxWxzpbgFVsUN0Y0f4jslSkDIr7PPe5/IA5M9zM5XHtwVrJBn9K
DRaUQsG8GAI0t2FtIkbjRbGJcQ/5KtPzOJm/k8YhMxwTqpcS12KK7F+TJzoy2vVFixA0c01iNHHP
nV0ftZViJ8oAM9DdXbhzD45Q4peAmrLzjNSLGoo+r1335kR8IBaZT3Ks3tHPF3E9OD/ol+La5tnh
nEta57UMsy/f4HPlvv6l/Z7CF40SQ0Zaj4RWwCjDfbW0gFMMgwlomB9r+1n4Qp1owZ9thOMjyq29
lyEHH22+Gj/Nlz1hCeDuVwqdWplnss+etBo+8+nG1e1NeNudJEnPXbt8iMJiDFQUPXB0AoCkcVfK
BnxN9mEYIJozxPfxZMNanMuBkCclz63jPfU1CvSKUr87IXoOYrpOPrxyPvnpNckUS7k0O7R68Pfr
xgGpmvwpKBkopcJ/1uyUT17O9kH75Eb1KkfbyCFTa2RquHazV8eR2Fr6Kj1so5jYSxoyyCrwt7BI
9r0ujYhT06RTcuHqEr4HNveoCwLYM5yz4M+mx9ITMwHJpY+SDVhOtsH7VQAJAwUb6qwm4ShKtpm5
MT040ylzMzNa6ny9glT2HXWxJ+BZaop9m+sxCwOxN8R0VpNzMRgvsy/OP3ox/CSSaslJTBB/Do9p
9ioXSRWnvA6PEf+AwNEQKe//tGUfG08rU91jl2zQdKYaIwjIXWgTEOcF024IO6w6MwzcpRofy3a6
ZK03HnuCzmY9RqWrSTz2rOqK+kzuCUglA7YhkAXXTHIa1/ZfZcnlknlelAa0C1ph1V8y590p2AKv
Fp9zlbz0jOD3/shNg6EVEXJ1cyweFC9FnUwNdxpMj/SzqcJ80gz+JdHAyOs5PNtEYZSj+lpme190
BTEwC15KexTesc/VgwONITV865Dw5exyQ7zmJJwfja4gE2o2dOx9B7JHiAtJ5KBKm5g90n7OkvRX
bfgZ+q/+zUCrGpkOasbATQnAcRCtdmimXZZqtcSdx9na5G0B/iuvY5zsUTj5XG7LQjsjMauXxrnf
ZkjNMN+yumaeEWyUJaYsswxoUIEM5QWBaMaTgs/Uc7JfiExgLrG1naH8DlOGfaOffNg2SXMVAZAk
2n7DKiZnreGvNRbpI4asl2pjTwP04zBbuKhqvySXeRk/gElxEFln7enjSgAsJ8hLtg63kbCMYPKv
7LL+UtOk+7wrXxDDXYe64tvZcnXt7DWw2Exmbn83f7BQpv11m/aYGW3cgXghmMRSFNmd2C8cUj5U
T+J5g3MRdH+ZGZzTYQvu8eEzoDPhEjXAMvXSKGPZB8nedvlAknk85C4bgmrEJ9lyKGpRFPC1GZOj
eaDR60YQcCtymqr8o9Y6tks6YbdrzrrfegeoF8T0bMpCw9/n4C4RkynUeBYz3lWJQ0/PAYrg2Fgc
WNnSQQV3OgrfZAUHI6PaZvpXgYM/mdpGQk5FOiVYYtaUZ790JVF444IVz4j9xnquQoukQOGRXTBB
9cdexVZzWl9mP/s3eM4r85Hj4IqPUODfdkJvgAvK6zMRg8dyNOQ+qb+rdDoGHoM7H2cb8Qh4aBTy
WSUyIL/OD2cqYYaaLw21jrg36VgrbQIsIYhlX/cv49w+Ng37Wh6PMDSLXb2ODoWj+yRy/iZgm89N
Mh37zAGRmxD9N7c7WZHA5Yr0II0x2MNgvzSaZCoi7pOdydyismtcCvWCrkSCM8oGpl3b99E7I3tS
aCtEET7NVp8dQ6v/bRt5c6HVS3GpVbHs3G2aDtZdO+N1yhuyRnsBcryCuZbnxr233HLhM0QCqBMX
SR7PI4GexWCssaspYGbtA4uyeTCHWUF8Yjw5q3ognZJXJ3xaEGr38CKNwO/OS/4umyy7SxsVe0N/
FEudcEBA5VktfalL4zUsX73+94jKdKpW59G3CNhl0r+2bkvg4fKKwKfZJ1K357YnTXyxz3Bt+S+p
fKOnLPbelJFf0Ms/vbSBpmVU69lwWxPjr73FG8qZ3LPBnLFdID0uFAypPPXloVnaU+Uji1TZiZk4
mVL28KenG+vcWV38FgZ8OE0Hv4Hp0wuT+UkvQFW+hmAyLpKgM6z/Uecz+StGE5JkSFMZJsfK3FIc
HPQMQVLcWMeU+zbjnYLJ+GvohldbZt/CxSft2Yij6972znkFVH2Z8zusenwq2S+jVs+EIeIWQd9U
rH9st72FouLrT+z119qqfp+Srn6YSVEJlPNLQZWK7ToB2jZ7ITg4FAut1301WmcnQFwHP8HEiGaK
fD7ImH0Jeawn5qV3EJAvlHomc93GmhDOuCwLmik/VLgij9Y03nnifXFINtPWShQZX9Chatb7odkm
kqHxNVAr9DWCvLVug109VjO5BlvBRBzIrgrxCdT99GbekgokoZuyRqlLpgJmyKPSLeOeWuZqyPJ+
WKt0j4vuXNCUs+AP8QgUDix2NT4ZJaMet69iThda77oxWCKxG0V5y3a5RNqcVQs66ekPs6yZ1CZX
H03TAqS+1l9Gxh/VN8Oj4WxwStHRSdQVOvzSMffGPa8idZJmvM7zG8ykeHheUceOIuIp/6vr9bvl
G9j3lta7/6izcwdsmuMuZ7HOx3Zef/utwThoGs4OoZ5ItnkqRJqk0SoKWjj6gmFIyIwxP8VG1atD
MqsAQF0ZY24hiVzAHRgRQzdsI2zmrUs3PaUdmYyz1Z4m0gli3YYdE1hLsoKaeWVVdYTXhV1qXqtj
4ZG/bbBxR4Cjbowt2qNvzn+NUKXHPFvRCvNMad/p90jB8RN7wTeNFae1Y99kVRjHIly+WVPXzzp1
MXpzV6mu4ApwOJpk6YoXj6nvJIhJqoZ9WiZLzDQ3OGurexp7sslkVV1k6D27A7ZnYm0Z62T66ov0
O5zlnynAA5ML44IycMcsrWar9OMFPmPJ9tUJqIuz5AVPwLcyjA9bzwQsJ0l78NRVL/5IRIvaPkhU
T87grocsQA7DPddzNNN6dw2Dv9a1YXJYDLpSGFVrdyC7EY5S2pSHFqOQOzn11VrhE4jFg/k/fjY9
XYJIb4vHEzdjfE7y1sFylvD+6vrXaCEDCkiamJ0nj16EBMpdOQ2/12I6ZBnBlpxqRyPHUzVnT1W/
7dA33XWQCIuNh/qRhnVTCe6gGbJj3g8XEOd3XcMXVAkMlAEyqCRbvyv9y5c1oaVkau3X2gLOZwKb
9rpXXiTqgeoHAHXJTw1VsU65+DJkh5EVbJqcQ+US1jn5rCxkqL3Iks6fYRmpMsm07biqhym5AWT+
WRVBiGDvvjXTiKQrtmGofVvH8qGzZUd8knFs1gA9DUB1Qj0Z9w2te9cRkWTKNLxzpiaMrJ4fvVle
p6FngThkKZ589GE1r8reHtXBnPxY6uG7MrqXOulOZVikyNjTi31vivMSfvt9x98D++6ITQva2iGZ
radkdN7GhJO54zNg2njRPLcu31ehbXNXNKYgitL+ZS4fvt/aWMoMZzeHWyBCvGWl2YDdGxbFEGzh
J4GHYecMMUJ/OXqgH2Z23wXOyyDcXyJZvQuLDMg0Gc7AFqFjWZwWv0jvclnjU9tKVYlPFcAMB0at
7sts/hfYHFKtYakomYcnl0wUEr/Zh0xw23i/PYQxuMR+ZwHQT80/940FtZAAJYY0AS2TDwABmDK5
fwtxH5wtYcSqVO5bvPmkcpjx4jHqDLL70EOpz7dasJWYD5ZDbLTpEiRMjuVz50kGLeEcZ74cga1X
VZQnfQgT0TejObWfTD2Iu5n7rMN6R0XcmLFbq9fkSE7Rh7KM+ejkA/VfOc2HIseQSyDuc78QY+Uw
7trP9HrWQjKn53YvdulDlvJqroAWtFlv+GCW/woZUhR1HDaGRn9RYSmlVQR639f9uS9Y5qN84vn0
8DpiqoqxZ9ESZfKhEURRDLaZ7KVXvzJxdY7CTxmOun4ZWzTgRKJ/V8yMT4qh8W6mQSPhvDusA0sW
A0Jwzki8aHn0BmO69z3Dj4iZg0aM6Jm2gdSmqRGfPiVd5IAP2YuQcoXDrWcYMr25M2c+UDY3Mo3i
21vZHrjdPO9UV1+ZBVEqkoVZ+TTHG8hlz1ru7A3i2tXsqSqSO3cCRsSUjv3VQUbDurEk+D6EJmD1
wELswLnwpX9pVZ1RckPzKWiFxiLKUpAPrg0hiXB2qNkMi4cZ6UUFS2G1+n1Qu2yflPNvdkCHE8LO
r/JOog3P40IElcyYWhWRVrSzhB9MO3Gp57khGX7ml80VSwwycxzD33UtvFuhNAgb45ImkgmLziJd
FZfAYphFTNs9x0EE09Xfmy0Rt9rnqVRIA/AGe4wCToXDHDgNwV4ar44avlymzQwJwpUVp/GW0pbU
QfAyGsl9ADcTDZR5qAnhiJFBUlGJ0Ir7BUBK1Y3si0LUDq0/3GVct6QItSf6Sph8zi+GiRpq5Iyz
nzG/1xVRrsevhW1ywwxr1t/WwCkixZY/s8CIbWhtpW1vu+ybqNJ5N28JQv3av4Egf0kK+xrInEgC
8eprzSxOtC9e2M/nvi2tvdE3hLxYNZH37vOc4Lwl1WjL+/JBzWIIngw4FNsjNPpnhNu3xXGbvfDM
Cy9dvh+mgtelBWKWFuqVEfSjLcX9wmx8Z84viZMuUcJhvDclOsJ+oU7AMxozBg2PgZrZErZfnltc
EATwqvv+XYG6h8GTPmIPf54oPJuKW3ydyjBm8PH+aZLcq+n6juBysVN1uNm0WfzOCZjWXv+ZS5gh
RQKHx8PHgfpow6A74pHVnQcNk7isvFkW/g2ia5atb64GC5O1wRcRVyRsp9N5mcLvftoY4OpVqsSK
q9x56zhFYjFwJiV9ct8nIipoo1Prsarg8Ew04oXV0h5OJ+piMnlfE1V3l6D9J+n9QYf8NnG6nt2i
+WNO2BvzwL0jg+S3FRpvyOQu3UREonQ5mBvFgH1aPMrPennUrboJaXqncmRUN1XLDd/obup/TxXV
CTtetPMlZgU+TjDRMMidR4ZcHtlyZJprAvp2wSSjROiMkc26K4PxZ9AzUoaC7DDCJx27qsHlTiUy
i+G4przhs1E/k1D8E6SpGbEhiHF0H7OGoYNSZo8ZiccNUgdXWH0KlSeP6eJ6DCQLrmhBXMS6Pvqa
FGieVC8W8ycZhkR8Ge3VIkdwF5bUp60u3ttyeCQSqI0U39XBSPBYEnC0V/o/rU1K2DfhR4oZq28T
88YqDtGAls+W+dSX1YfbyNOgmj8KghZdB5GoS0LUJW7nUPL5BTm1h2yZ6mw7qd1Idsu5q6cXn50A
o6J64aKcOQ5pBxYki7simM74YPLfrWkezVojgyTQVbFysqz+k1hUptsNAjXXlXs3t2WM5xumuli/
RPY9seoAEksZVTv7bOyewVrHXYHMo6YRSOgADOtJJv6pYNZLpeFR9i2sCwPzbqLNczW3BqiP7xI8
95YVwrVQ5gwHsfeu6rEjjLvy/Jvb1A/o4FD1CFpVqXf0AEecuscwM/t4HEiuNNmVaAquJsnfik7R
MTK3Cp2K+ZvvN9Auz03vf4wW/ZkkLMv1D3UivwhgBuNpDUWkSn2HPGaJ6DqhbhfMsytD/0khxh5K
Fof9FN6NydBxU6N5dcjYLYkdxXL+XCj2+SFDB+KgypvLuOTkePmldvLNtmtXh5atbWGTJlLJI7Ce
/thOE3a9EmUPfx68uqsDMal0mK+5qn+ZAGfHGfldO3KSVy4I1y+Is5/8i+q+c0dHLRUWuwv3haqQ
LCvf1HtSLM/LCMhQdWaAnI6fubQyTJFg3sEM4MmdJpQcSh7BqjkHcr8fPWeBhZuIg4EMnw/5Xm10
O29kaqfaTz0UFlsfzrGqyP6M3mRcuINhT2GOsRikTUy+partmzZ4z1wmI10VoOvHP59/qdJ6suZ2
4GgBgeAQK55BIjqyPf7JsqSAEzu/DQ3f9cTdrugnD15TfD7V9ZZd5ZMKoUmMS4AkVxBaJ3P8s84F
MogX9KVtHdJETPhtjAPO+jxuVdPEY0c7PCZ3goi2yWZ7JEnorkJNjWMb5BIof5cF2ovzEC56PX6Q
pLsFqFKg9MPwN52RIyEL43H99qctwGfwnV8r7U6uijsvmy8U4kAQxEDyeJW/lIX5SXZ0vXMN62fG
x74j7W9LmwZbRBoe3hcEcU7YcIhxnRZaJwd/ad+0VfyYI6oYf4Dp1zdoFCv5j1mPN1VPvVlcyoX6
zwm4x0PTO7QBIoU1JFvSYvu5M8fmffSbR8eaDt5U5OBsWB+UFa+j6yTxRK5FEEReb0Ou6aqjO6Go
sFIC0BFt8YrRqYsaF6klxY+Z6OGtXKHFkl+IXzQ1nOec2MA9qOFocseXsaje+pLygb3B765cDTRI
KKQXbHDMY5jYUl5AbE6PbvFu+xuxwCs//AVJSc5EjxnDixl0LH04vCPhc2zWxMCoAkB441qS34Ox
QssmnmKL8MZOVCdp51+Y139a1JsjaWbR4CKFGwlMn+xKP4wxYublmgzWsgszv4imsH+VqwupJ2mq
yPBq9IQICfCrbvIjO+poo7ZX5F+Xd28WSTsbPvMhnZjSAxk+lv30vPSzFS32NMEU5Q2Ay8/3qB7N
pTvoejvAjLKKgnb8IU+S/SOCnrMK7KOZK05IpGQRARHv4Wpezcq/C/hhbkteC8Cr/jtu2+44dvpi
Bu7RIhWkddwrKqO//eqMxyZs+8hcbdgw5PTOE8wvQ1HXT7J+ElpS/emvELsPM3W+uImh5IK5f8et
fPCp4Yna7KFNkNUQtV447JfRgD9sLkBKkm3joT9n0/P2K/LKPWO1A/cmmUuC+gq7S2wUanrQ02Nr
yiG2Ez/BM99/WUP/YlZ/c29Re9ubRk48jYRhHpjfsJeqWzR2BZKB1kI6Raxkvm3wGMTlV8tPqiOO
HGTYvX3ULl9q4bbNtkD34tDuzmko/sIGKi/KDNaHxmvMh8nOHlvLegmAn8KPmJvnxV1/g7iuWIGZ
DqrN+VIrQCIWYSV4n4t7gD6KSTAKHahzgOxqdeklE9slse/HbH4uzeJoN6vxbmbDY1tlx9Vdu8he
SzZduJ0SN+t/raW8ywX39+SG70FCOp2Zd8jyaGoO0qLSA3vNZNwmSsEdz4L5E3NdlMWuz4w0cEc2
U1N/TM2mYQRee/cL8Q7wqB4tg9mok2rC+bpevbR8sdgO1d1a6F/olctH1aYHFtZXk7XyNQuV3Odm
Qf26vho9IzMz0ylfORKtxGMumyzrj09ZvhTGM2itu2nIqNcDprpBbl9Mt0DU4/u3ZiXAvs2RYJB3
9FQtRbhvETvrkWn+pFN5XkE2I5pb4dm7gcflPTGocpb7xdcf1WjdFoFhcSzWVzWH/V3AKn8/p4TJ
5OKv9NcI9rA4eTjv254Jq11U9h4L06drYpPzEbbt+zl9GhkKS2OOefCRAzZ3PanlsO7z7OqUX4QQ
sm/xq3sf/ghncAEXX+ghIsJXigeUn0nMgPC82mW2l/cLJfHFCvLh4nbTtGftfI/VYJu55nZEnKSt
Xf6GBSfpnNwDpkcH3gdAsassatdqvDXLcEPpjd7FqWGWh8c20y2C+wYrn3NS5XQzg6a8H9eeaFb/
cRg7qr7SLi+mlAdrWO+lIc1rrmtww0zkqSuTS90tfpQAa9p3ZMox9mKgAJQctWP4XCQfiy6HS32q
pTybefq7H8Ine4O9tEPIfJW1hxzXU7+mqAW0+9CA8u7EcLbQX+lC3wfOdEgSpY948vpzaDA3G0r3
tWb4DxS2RXNnEDvZh9vagbuvDsa47nL7jyVACM1+k/0ru4PjjW+MLetdhSXhOi+UatNc/5tDcnXN
AuOkQHcCUwVYRjP0D3Lpxcky8kPjoybN5x5dCqVVVENq2mfMaDvDTdmXIUwO3eRrWdfLqOvsoYVi
wWuReadRH30+2Z9AWk+BdHZ5sqoni6Xv02gTQhs4wr785/9CXyBtm1RLapDWuIrUROzdpnzVJe5Q
EOgmJFtP3br/w9V57baORNv2iwgwh1dJpLLkHPYLYe/AHIqhiuTX30E3Ls7BeWjBst3dskRWrVpr
zjH1dK/61ngY14f/vm95D603zufOIiSG98lh6NyOl7zJD8max1SJiUwhEaTPARRkWjBmtheeR5rD
3KRkSZlVc2sbjj5GOgfgO3jqTXoSATUBkV7rmsmtNrOqBsWVddu6/TwMHs0i305oezMIurTja61i
yt4k7e9TlpGluVjtExr01lZ4JSY/OWuxv7xhRQPIW8e3n2cl4j0ZV8mjGvTtsNpiiljd2cDtW0av
5MVXbcG6DbD554eZndTHHFZybYNBmDrneXCX5nm0GVjwJGnZmisBLyXPdjW+0ifLio0nvS3PduI0
N91Iy2PcgwNPq97e1+gzEKs600P3XHVMQxWUz3Qg+RcXU/1JG/xFKuHtCPoJohGIMn1wO92CVRJH
9n3a2z8ud+RqObjnOdvUBFic+3Wm+fNQqJnppmidY96DJV8dmbqyuwsZe93l5+nPQzXaV7LVGHnp
I73BvN66lROcggEv8+bHPCaExhjai6GZzN2j+em6TvE4xkH3SIhKsM8Vti/zc4YXTFQKXJEp+5ha
myi5XIwnYsqzj0yncvQHMo3pWj3MVI4hf3cfuY4qz47FvNBK228FtvsmcHa89kb3DfSmuHnzEoCh
COTWXhSnZi99q5grnCXBqcjJffcRvfb6k58H0ff2uSzHd9S5f3RUbC/zSJPG8F3rTZRZvRsY/T2U
rer3bq+/gkVc8ymQ2+Euakjkzvu1afHW+AkaM0x0BNBLYtTJHl+W4F7TULjTPYBEc/eMJrhjlhtC
DkE1vQzdOuPuss5u2lnnyR3/EBtCC9mhceGZ4iWb0+ZmeF1z64mkrMnDPlfdcegT1JlzmkYew9Gn
n4e+aE711NKj1svhaepjXD1+FlYx8G3UXPZnWe9xAs6/MAlqUY2X9b9vF9R3HooxR9MfO6M0H7KZ
ZlQwLfVWoojeLQH3FPosciCFzQWDEWOr0XR89VfirFY4w1u7piCmBXKZpdiiHk8uoq5Ar8YnHyfZ
UW9E+Za3dXeUGGeetCU7YxIEF1hpDFQI3DwSEhYRS5M/kWztReloTYwIge83DEnZE5DSoAlV2yLt
3w2nDsg333YKA5PSK7YAw5PntSzYYB5aaBO56l4I9y/NChtyXw8fySD27OdOo95ynmmelLYxPnt5
1d4b4j6pn42zhhxIEDzBlz8PVmFjRp9LTA95Eeyn+F1LffOZU376ak4+Nm9IVk1jEMo0KBmWPu5l
pTrYj/U9TdUfW5jJ2ZfTGHr9UJ3aZvitkzi/L3qqQzADxJfN40sVuOPqUaGU9wYRmV1DdINy8os5
DfvKsx96dtSHYnLJCzWT/mCPanxGGUgajxmRxZ1cfx6KuU7/+6pu1B/SgMTB7Y184xUi+8abha6U
tfWpsnLjJIeppzi3koeSDiLT8S+FfuaPHtQspbR1nokQW/auocs9jtj88LMOm55fnRJcY5tOL+2o
xvwdkkN2SzrpPOH2TB5Q8P8l0UPeVDoEYQL3WEPAd/bWiC89kC7nCW9PpVrttZnzG8moKF4bPd7/
LA5qXRUWxYfI6D0yUOQ4Og123Bndo+d0AOWnoD+BC0BfmndvZu0gYgoo6BtCqj5iPc0ikQq111yZ
fXiZ/+mUTRU5K5HZaef+nFRtf7bWr1KRRTGegIeE4z6z6vbT81IynFVhR4GH9rCfoYgUPnPEcVA6
ekWrevp5sDz7XUMde/55ho+I2zlJdzlL33+/gIth2fva7z62mKSya9+0dg+Cqb+TdNTf3QzATVzY
f1tRn7Sq+V216cjYOsteh3RaGQjyqdMSGNz8K2cNC/7O7/KJ6oDGkGp161u3mSh4pfHHSRDQ11mB
iF3Y04NdtMtNzkxm9KD55aRztwvKSYYit/+VgJF2qWSguHUm1B3xQOjS5HUwyAz0jV1LuKpiaBf1
7O/0ci3YqFK/1uuDWdCrAqTFl7aqU3DO9Dh+ngbVWEfMNV1EGTBS5NKmjLTr8iSd1XTltU+Y0nI0
OCLeA9IqtnXno9hZqR0TToxnEyE0oQMB47fVlCxnMzv//IocPchKLioVLofGfad3+t74Zv/d+M0L
FMKcIcDVtcb02bKFcbA8SESBRwi7hdAoXBy6Oj+rHJoJ9BRdFLTomNv0yRzq8mAhpzlkXbDiGkgT
9/oHlZbzmUa5Ium8V/3lvy/VJKPCmCw8kSn6s7Ew3ipvJo80BedkNNTkRmxoYV2hKSa/zHgrSdap
YtbNwqLEqvViH/TeE4OJHBcYs8O6ol3aB6TPlCWj48zJQ+o993mmTXND/XcN4q7ds16T+m4W44Mz
5SelsyPIQR1K6TSEgWhpaOmfJI+PN1hYTk9kSk20cdt954Op7bWln7bC98cLGCl35zg6secccbxg
erMCUR+KEoO1YZavCEI0RYaNNsMEJbuHVixY8YoDZ2jV2LQDbr+HcTTetN6hvzswwZ69EYlMn4pT
xUhfGZTEjTL/2piXw5Ss6TNqeP1cMu7oDbu6SW2q4KNSmRR5dzQJt9i4mmvsm2TMLj8PplafZZpN
+5wlhuFO3EezzD8MwPTbGi0c3Vv6/tSPxrluaaxDKmfXscMS69OWpelvh7Nmv6jsnjsFG4jj3AkP
ZvpsaudW6sTHlmUcdjrqdBMiyePs13tLV1fq1WlvuSrM0SZfC8/mo2Ods1DnEg+Tkxg3HBSy+M8y
IYVO0z10eIx5vQktosqGGOKmbK94BPRjM7UwwZa2vwmpWsY6c/GSqrWVVhrOrR7R2Wra9F7TGvmu
bfO/L9bvaA1N0CzBqoGxz4gWNIAH1F0BoMXpacR+hlgdreSwqBI4Cs48T5KCDPeNMFCXv0EU8TMi
+WjmUNC2Hy0QrnPPaZoYnHb+mGz9KLGLEpKEEl3Uvrp2ufc+JrQGOAVMV+rbab9k3UiaWQEoAvjm
phhK53kyJufZNk4kx2hPRe+92djGOEF6z5abVTRsmEVUBgh1bHqffU7vM5PJy+Caw70d8MFxFT7/
POBWeVSFZp/hNfnoCxME2f+nePypIH++h2TSQ3DwV0ijfcTNiRsxK6rfhfQPLnlP0dCpIbImzq2u
k72lq7I4MHiX2UTiSzYYnhWlJtAJdz0ASJaLW6EP36bR8LGuyIKfh3hmzj4H5OlIS92nuXMjUjOY
ts7CgQuuqjBozLNheOm5mz15SFyYlDV9PeZL1XCY1yULHDU5JNaGHK/mlOrDRY2ScwhzNHIMiCYL
0OjEcGN+5Ut/SDs+lpCZS38o+3reZQjQfwnDOLplEbxWfb4c6zH7rp3maubswrqUxt30NYbXKQ2M
fJhveGCD/TyR4ANmVIc6N5KI6AO+RbybHH8qy1ZLp3sO9ICbTfE/HukBuujjyTtth5uv+niTGFSC
FbKj46DTajXHeeAghMln7kgJWlYYUsH1J40Ufp+GcrZv9IacRdFcHSEi3Rbz6eeZUYynQC+L6yye
adF4D/loxo8a4VYT4m0zCzxmAAuDRCc3HjoiNMKgGMlJWZ/+fC+QbBlKrqbkeeVtla0wzmM+8CXH
la/WnOu9zUALtigPjes2J8UrSFNfXPrhrqWC4g41xnkeBwPVk0OuXeBP56BlACtgZ4EsHK0jmiGu
/TaeyCIe5/qdt4d5eDP/yvKUAI2yrI+xVAxDXYbJyl3dYW7jIIIdvJfcVZeGjt4vDj4megpJb6VE
KgT4K7mSOJmrjT+k6dWDQFb1Kvtc0fKVbtSINfVqP8DtPXSm2z+30CI32FxJgm0RCGkN0NKstU8T
njtmkj5JAm7hEQ1ipVHWT5hpalXdl/4c45x8swTW7lLOv3oLc1fSuvMxdSb70W2D1wzbKuSBJcDM
PLq39yoIEE0YDoPHxXHVlZ7xbR4y7Oqjq8pDEXt/USTW0Wgl5hlD2wdCJCQbpcwjRGwcV2VG86tf
iP6zY3HsR6zinV/iZDUs040q5xaMyfLXJgUHt0KS3XhXBsbjQj9ggX2oPZsEQRHX0RIbddigy4hS
t/TOAocJrZpgofvPm28NTOuD2RrvBROpuyfzJ1uN41fTxjdjLtpfjiHZyH3ffprsEuRIOc+EMtKa
iH3H3CczApZ0aPV9ArckalQw3n++gs4j72mwvGBDU6dG0O70XMKNunXd6xdTXaruAwSrfYPg3x0c
V/5Lcp799AJ+vi+V7uzTlJB1psaCmRxyJr1hLs01BOkDlU/dY9T7/z/SlAxCHWQKznbPPNkI8X7I
KNq6wvx8ZWWW3ENieOvbZD7/z8Mi2//9tC+Ay8oRes9/v5KhjmoDQfzD2qv4eWk/r9RdxyQpWOzd
zw/GjGLQMMhpVCI+i2aRvwyLdarAYMWwp8j2ibuk57gb5svodoz4cfOggJoflzKeHqtF7Boxpvd4
kC3Q769GDOIxMfn5ZDm8lVoFxp1fdFLlcAWbcFw8szj5QOi2VvogGNRfmvUhqz1Ecf/zvEIBGLjl
XcMM/2X4Ht4F0fWPQ0B3c5I9QXUWCqwlXUJwfH90w35JM+y3km00ykx19G37E50MZn0bbYqv6942
t7HGW3nE5cwqHTjFRphZFtE8OGqu9ZzzKpPkcTRT+dJr06+MEcXQxagERZSwoV09J/hg3K7t0ykc
Ws++BkTt7oEa+Vvb3AEgXbatXWiHqpyMl9mU+N4YIIuKPFZrKt1Itc2F881aiuUcy4p6ORqKd963
m1+qnuBGce44JMOAoNztDCIAh+8mLtVTnY8QWfPyqJulH24rDUE1yh2i65gAnPU1hzHwEUPr2RJf
LLhil2DqOG5XBeQ/niGkIhTJe4s9pCbwQ5ydyihclWpPRZc8tD1W8dZICQui75eKcTm3GOsqPYtG
gahSn6AwdB5pN3br34W7QLshrDvwlnffYRzoWMwH8+5Em+2fpTPQtsth2jhD8tZWpcGaP+3mYURD
6Q3FzkomweC/mzhSuNFgTwEGHM/agVAivQyAB8ZXc1uixekiqhuk6Cneco2Bdl6eyjRraIFh5koJ
tRqN6kzsSopXpurD1hSHOim+vbF/qHBJa3lwTyzxnuEQftT76joE8uo7wttKl54VWxh+CK05CpoP
gATQKo3xpptx7CNLl6i2dPU6riMUu0cGZFJH7fpStZd8cU5MT5dNgkBwPaxvdTGrFw6ODwlkvbV7
RkddV892wxylMzLMPFqgkzNF9ZFMFydHxYQF1T9nCzsWkT9oN8ohXDrgymosrWuRvXcNKZ+LT19C
R50mdCfsM6LH3SR5EoLBbs30hnbSmT70fVxTmRvDVye/YjvHJQPdcbZDlu716rQ2cTrIXQxx/MAp
hkC8xvgrnL3rICWb+sG6NFV9XETNSBveVejp7UNPWNaiJcM17rvfTZ99adgbt2Oi6oOTOjYH8MRH
sDxl275zv6c8w6wguy6Us+rwn+UmqdoRCmDBwab6nSzBeWwzFP3oIlFDxtgaUmQBVcHVuJj+wff/
uXL+ywZPy8B0/rZfovI/JrpkeKHovXezS5KLynZFjIwK8yu7kb1g1hI5R2KXV6l/EtlHlpEjHkYG
Jmjnq1+gP2cUniqcjIUiP+mmLYKi+IhgJdQEaXWj3j4yPOU/OM9nlB9byiQfM4BgTiSW/rReQbWW
nzTRecexRL1ZS+fccfujtk0ccAtqriRQ5xTv9si4xBCQNIknRzOOKGR1Kr/6ynycCr3ez5n4lPVM
PpYBdMQe4nGHRrfZxWNUm75/g53I7HF08XSZQWSSvBUMtDQYDXO+UuTDGIU8YL2voiUpwrEzbikf
ZKhVaU6gpRbhtoCnMDr9VyHAESJjR/OyvHdms++r1fv4JsGPH9AZBoiMWjsMxvrZUU5/rPLkVkgB
UUW20663GZF7BaNA+qm7trRZF+WzYcbWVlPuromnD3sYz4Gs9qprjrKv2P6HykADIrvNlGNMJfB5
kweov3RfzfAINO0xOdpDWu0zjYRFIacFWBpBpNilTkim6t3YYxj2VR3KVLeOhY68g0NbSIPOihI1
wJMggHkorZd0Wkgj993IbDoUNKk5hu4kMb/qHPIzJ2rt4CqltnenikndoDIaQ/GDaI14df04yN6Y
mHBavc1Qm2Oq4mdIGzjWgx7nX/A2K4JJkhqvl6/crRuMvwKd41kfnG3XHg4JybZGwwycO5tNPNMG
dKLuti2T5WQk6bFUSAsMA+7EBDF8O3W1DjAgRaE0o/AmFO3sx+oL0UyBetcmGavdJgpKP/YaXAgm
MztcJfEmHvx72WlZWFY9J1dsASPyq3kykUlZIj+UplXiPGNBROWFABDfco5sgGWMFYPq0s1A1lZc
EB5nEm4SuO7BnAwEBTvXGYjr1RxllM9GmJjjmwws+oGg+V27BRMhmltcKHtneM4UmbVZw3fKcDyu
LX3ZMBsqewunt2KS65YDJ2QGd1uWCzwe1BNoK/HKjSiU3KQ4pbIVF4Z3H8Msz3Mda1Cp2y+fWYxY
QfLrnrgraHFruE2ZY3cJEj/F4fmzKvLHIsWHNkLxpib4HmyXAU5L6Dqxed+xQnldzfWZqfl+Vv2z
5WcnW0uqnXRsEc3DCacpitKZzjOMkOAcdONLUXkfzQz+3ZQvbS9SpC4OSqLSY0w0tI/+QkLvojGN
klX7r4zLEP46AXeGNFnodkKbcRt2GC1oCR2qGuIAw2JqunkdjnDMaTLvPigP1rgUeuQXq44id4E6
mIbx4CCP3dgYVZZMMTTNp8hzTFwMdr4PGgMfLMsyh3uNXQmnZ5JwGAA6boq4PBvZn9lCiaPh6JC1
5j8ZHqz9GNtHs+g8cx8qVt5dpgzrHEAxRiKCqR9fZjQ7M0I4CuY64IzTIWqtBkaqNop65PmdFbZu
8l6maGgT/zXTqEonemfcJvF0JHmSzuqw6SempU2q/epKysk8wBlsF9bfzKHvdGvTKb7mZ0pdF8J6
ivgb6i3b31MvOk60GZ6JygmBhyECg9VK9iIrVYDePPOFQBCcjmFmiGPRqIR7keQGvwTho6n3xhHd
e2/WL8TMPKejxjhbAvitNQvPaHJPK2NhJ5vPY42C2cmZofvzcCUdpL1Sjzr4GIP+qGGn0rAtotVd
h6XflsopOSDsAO4YY0r+5ptIlPZRGBj0hpx8nyAhMlnVNDLLugrlej624gG+guuHg4E+noS97yAz
nophuEmnN46JNf3qYB2PRWAdvNT45T6bYNEevClA9eDCMuJMys5jPC7IzXeecB41gnOnanEYy4Ko
yC5muxD4nnBN9V0WWrTOtqT7rI567JXpqD/AZjm0X4PbaXc2Y9yXDiyAdNkw0eNY0HbuHtU5yrcH
kK7mDtkyK0X81g7qPAvPPsGJFtvK6H9zK/2RxUfhD11YagCOEwVAAeb1rUTEiVVuS7jSyM3Q4wA2
afZWDWF6ThEu5EXsDLTNO9sfyYlpJwfXGumwKvhn1tp71eP97+yeyDg7XrFPjIOkQ4sWr2OwG80R
O03fX7IxG3edO0rMcvKfZDU4l2iZWksCENCZvqsEPbvWo7AarROJzvul1p+VwzLlxrG/woC8MMMU
j5+fes3yO7w3xtYqkJWhzLb2GsK8wJ1QJEMYQ5FWR01BdGFr51+GxvYJtmeZOaLY+sdggrnI7Xuc
p284ovPIWeE8ut3v0r44sPQjJHMZCtmY1TQHo9cc2VUATrLxTzQxDYyBJCKXROlmM2nwCamNc8C+
OmCMINxz+U1YC9KLjglz5ptfyAWNjazHuz6nHgYsWIcuBPBShX7OLFLT0QZP8kmV3Jku4WUbqiMf
dkEWvJIyyU7VUhwjCky/ZOkgZc7lm4rLQ10107Fs5C+/H7YdNN+Ekc6W45XghaA5jyv7iPSn2tCK
hThdxp/t+AnScjVO8jd7S0xHRJrnuodP1JktwjTEnWDTFtbhxtpXcomPBLk9o39BdJcFH7mv/Rvq
pYnyzAc/A/U6zhF8tLn/ObsFR67qyY2J9p6TDPNXUR47q7zLoP9Hc/c1ZfXEjBjHkTh3baNdhAt6
omw/gWUfpENAigzgdzgjgaktlYc+Pcl2GaK+ak5lVs2YHrM9LGkjwgJQYd9DKFKgB/JS9ytDZbgr
45TGh3wdlzXQN7E6NAn0NsYkdS4LItak7bDAdCWM47n5Ki0MnAq7v4KB0qYQtF8XZPn1jDBx1k5+
fdSEb+xtrzHxiTTvs2c8rklTEm3lmfzrD9h7BicPBpnBvHQbUzh8lEaDRw7vHF36ZWcS6Mht07uI
kv2Czyj1r72s70JzsbK47Ss1TBRrA5M3z+e25ZML6+kVcpZaeX1f6ATMJzuT34mGg1f3kFFmFgs4
K+SxlC4BT3bc7/S1Jjad1nokBeTT7yuUif09I+J2K6oh3jeaxwyj1H+50x+dvnJuuO+5gf3VCvzv
rml3YHd/2FYvSoyrVjZ58Q01HHEbMjxQWMIWd70V+rCXHFHXODpfn58BKGyA3RIJV7XbfFUdqsEi
MTR5dnAQI+cCJGgUiKg5qbQDEsU5rvKdspQTNRTNpQf1xE7QuXay248lN+Ay43dAeoqnMMdJMmBc
kkmKdHvw/hmLf5rH8nlsTawsvXMj2PVs0FXEAp2AiQPyDXjHvbhn3q9oZNq0ydnkQGBwOtQcavwA
pa/ZjFjnydCUBoeYsWhEmDhE3Rvts+bjsMNexvQdRV9Hb5bKjaQs10DCZFpQS5oMCRa9QzeXRMxX
SP4x/BIIC0E7xsqqpjPWlR2f/mcWwJ+ZxvxLG8U+TqALehjSGCy8MhQMPQJXUHChoG6Xb064wyaO
F/79rjy5NHrHXcIHQmr4Rtdw3zrZlxrwnRTZKe27X4PgvOJpPaLUsvgN4cfftBDnWpHeguHCzb33
xubTHHFuMUV9yPzyKyhJqDEG1LLjEi0dIndmFd/VJE5JMV56m+DkqZdXKBjUyKZ4XjQ7tLUG7bgh
3xPcKJs5jwkjng5Fytrkm1ws+Iyhi288r31XgX2NTQr21LBZKKfLKO0kslW/rs2/vTQLZXtZtGe9
o1VkmjVFPaLyqXhqVXAprfi0kDuzdcbmpXe8t6pH7LNMlK7rqxbl8OoCRKhoJ2W/aY+7SJNMqE9a
89ZOHGuE/aqNA57DhnaJqau9EUgi+Ra5Bx3CyCgZGgQwm2Fi/uGb9VM6z2rH/nCCFx4K+xhQJyV8
ujsdEcNhHpY3o+rqSGefxLtnVY8z8zru/LAVstrM6wICGSanVLA3VqfXsPvQMLQ462HawWDTS6x1
tfOqpTg/aaFtgmFN52LFvpBbRxAVXENPp0qbBZ3JavWElVg7r7Y2DOT7YBkfkpbGs9c+TAFaVCHG
rzbV3ukKiChuJvK2JusP0S0o9gEOjHxKGC+McF0tathjoMOTbjvinVttVGuqS2r3B9qpd/REf1a9
TQJRIqotBzSehsTRk0lIvWEinsDI2E3u2zKOJEFrANO8+sUzqkuZxvdEsB95+jd5WV5CxN7Y0TxP
q/RWMAYGQvLB9Fptq/ymzJFgbflq6dpmURNJmR63E4ajtT8T/NY6TJx5h9+tw10Mt9ZkQOlDn2Mm
5xkul72RPVp4gOgtqL0/69+2O7xMuB0WziY5PWPNbp7SBHZKkaaodmsIG3pXfftaHxxU7RBz4Bjf
WsZopmDMvHNm/tJA2X9ow7Sb2MJFFOfdZqw4OHrMabiUCNiLG8V+QwVaa09pzSaIRqcJLY4DG8NY
QHlnmBHlthq0DI1w/GHqOBSSDsNM6zlhjNz6Tt14Kmt5lcI+aBWpF2Vw9D165636rDr9biKT3CGX
vIGzeLDGeUdn6cUOcMZlcEQ4Ltdh6xB0X7kataEBB5BgMtY+0CHbnpA7FGhItQbLjP6YsBhD34IK
I0qUy+PsiD1lprkgP/GM7pa5IMW8ZDzMJdU7NeSMl7kNtsb8a0XMWC69aXdCyUjx+LIk9R+MKjRH
c4n5rDQocJjvDwC6bFhfFGPlX2dxvoxyeOFQB4tB5Tu4pZe46zEYazh5XA5/eHU7CCFc9Rpt2k1F
aI+ng1ua+9i5lRyKGuYXANZaw+Ld9zR6Zt4ed16At+Oh1LV/S/1UQLDcKxtxsa8y+qkEPSItzB9z
JASzP9AkcOVGOLO962vrwWvr3wwL2p0j0+cE+SJJafT0IdcOS5psAj+xjj2clbz33rux+NWi35sZ
aO4qz7waM8PmEZWNumZYdpUCJARfKQi7BvSNj0xJn9ADZ9ixQcxBhJzbmIonfekDxyYQlxuxkR7V
jPtkmk4adiOUhtTP3rK4Ls5D4xBtmMEH1ZVHN1HcsyCWG4tg2rBYuCBL4jxUjKNjBkBSC+03E9CW
//xBS51DHQzpVTgVH0nMfpzFagdNj4nNXG5tgq6mhXuOguG4BAnzJM1nZliM7wQ3JxfUVCCsqF4g
DRor78eZTHsjGJV3nvbgojw4IbNe0ZQ9q/iYBVsreMvoSIXgTIgnW3k9IvhMO2S3HBxoZU/OX1T8
y8Zjd91xt0cojLb6oreR1rb91l1odi4BxnLJNAnghMGvdsEXSYgHi5B62OsCsziKaeC2EC2x74Ws
8fByEJ2WcZXBQWOvx4d1MA15ELiQtoUXY7LWSd80n2qgCZvEDfYpmgpetkfsaWLJNY5gU0NngCBB
0YzYh6XP9e2r06v3yqKQHys075hBMGUX9ALmjNaW8IM/iJ7AwojuzGm0PlXN/ELjr6Unal5A7362
9cx4uzu2xiwfmk47KeMquHdI9STEatFh2623az8G00kfrdAxRvabMX1L9FNsD69q4urvSrFevbfU
rN6cFEza0HsdcmQddmWR+Vc8PnJj4EwKKb7emkHpcGjnyHGXj8Q26Sy4cSRH58kzErR9pF/IChSo
r8vToulnze9utSYJFtSZH+czRy6dLnWmsGTMlNgz1mYCetKHytW/Y8mZmuXqxC2AFtQer8bYPJm6
2VwqmRw4m1cbWgB3Q+RfjiWYjBHkCRbnEXtCu77agUbnqUCqEA4B2fG4oXYNA7kb/OMUc7P23dXU
NoEfIkYK2HCzzdQZgLFgmTrzq/L84YgfIUalts2hwex6kyJvLBMWaje3d87oXF3cBcA1G/rI7kv3
quX16ufxJ+DV1UUfUQJpo+RSS6awCxymuxPI88QDfFIV5SEvh2j9p+uLWy5881pg0t8tRYH2GJkK
5nbzEXGYj9B9+kVMgsP8MQIBFtapPVFKcm+bDoPKiaYlLRPW04IwOjV0tFw0yF2i53ASFxFntz16
2gdn0f7VeRM2JkhPNpsc/523DhHSc+V/DrWWHbse5Bcon42pJdBBPRT2VhpcUcOnDJb5pGmJRqaL
T0J3ayyflc475+v142LLdKv7/kIFi5+7TWlGeIng0D2iZ8dQYUWSfKV4GW4zPimn1lvQYv17A1s+
jLNVWqSdhsE7m9MUJh1/pK5jQcgNbTmJ3kJfau59b0gefZ/josgosXL2+i/bse5TMnLIlY/gqLtj
avlnba16AaMvkcRivtEG9RBMWRkuvX3AizTeMi6tXNBZlwMk70RPj4Zt/JsX5DWGQ9Sbpg/squ0l
0QeaRC404YBOgzlsiyb54/ZuDAMPZIrN/b5rhu4bOQjNuZwB1nK2bd8hpdPY+kn9YATW+wqUJuDJ
Nth1LNubtsMtJWJq6/CwXwbjIPvirfcT/YMKMMGDQT66a443jvHqUgdU5mVXvDHU1a+FP/mnYAUI
2erZctqvSmH/nLo/kGocpAH9HYYw0w4d7GWWpMnFHj/M0tAudiquAKPdfd6nTBXalsXbLEK9YAkO
ZlwY3oJlrMiQzuRw1+ePRjK8SXvimXKUvTujZcpeW821ftKHoTjWhSQI3F3J4GCHUM0u+2k2m1An
qIt1ZZsmBO/0E1AGKJ7npuz+WrWssZWodGUp4ZiE6Bf6evCSwTrpRcUeZGvdQfdxTqAqCQNFZSdt
+7nN7H1me0Ekpmwf0HZs58a5l5A6nrm3AMf2H52GkrmkYWqEJkrJoPk7seybOq0LxzCYBCrOB6M2
IoysJ9bXmDGySBwmoaAGQO5+F6N4a2VwteS31+q3HrNzMovqwwXdxnFMcX61G8mcWyxfVkJnwc4i
kErz1hzkRDtEnkwYwufCeUsHNz85SeNuBdiV7YC/bMrpiIB3LXGIAvKYYUTNWGMGWk1+a4RZ34XT
zDKiz4m3M9L00cnzZzDk7r4jfPg0YYgoBxqaXoK3WnTdu6v6dMfbSd1ZtGdNrNpWYjz/H3Vn1iO5
kWXpv1LQO7NppHFrdNWDO3332LfMeCFi5b7v/PXzWUg1LaUGqi7MywwgCUjFkk530uzaved8JyFs
ewzhIihnjdSTDSFnnxq1nM2hbmMs55bp0K40nKuy8S7HkIawGGbzFA9yOQA0oT8M2gbqQgiqrGvu
p05Sf3ZpshuvvMUsDkNZ/hgzfSPEaFxiYTZ8/Qt1aVHbDeBZMCr5LFegYPE07aoWZ0mY19ep15eP
UCqfQ1+YgDM5BiGApckcVgs7Q/8QOR42Q+4oztmvdgh3qlOH64ilkmBjDFhGdCEAnK87Z1wbR/Kw
OFzMIMJsTBwdM35UePFVbFE4WI0I12zeH6ntPAd1cp2KstjODCPgqNb3gs4bIodsDffgEOrM2KgB
OPaYBngXb6NRsdOXmY4MSOzm3gkUVGDGpgABALpMiyR/9i3ybXGtA7bQjHQ7yebezj7cepRX9NV6
ZJbxkrEPIgC8GHX3GuHs2TLjetsW75XuWdu2V1IalpKcMg8jH6uZVZZMU7KKPnBwnYzd8xSKh8Ky
aUFy9M1S56zhRwsBmtYt89IppFVNPQQikhkFa6Nvtc9IVnCIo8b3x3F474H5bIw8e0RoO4H94fEy
hvRhIQUKSt46yHB5TlW2r8txwMtKxRzO2b7rs6vEdvVNUympFbISEM99yoJitrxDMboVquNqqxfJ
YQQvlVttgDvGvq/G3me+/8xB5C3sKWGX1u62ujHvmrYGfTPBmzCZWziddTm1MTiJ6UkqfWNbe2+B
XX5IJbZwJPTahh6I3ugDrR3YFNQ/n+XS3A1LgTGd9kqVwZ+GhxNDCPxEp49VsHeXlWB3dHRtWzJx
tKW8JjKt1Ot4Z0lKdLd6ztFWrSE5VTw0c169oJN/Q7K6bWZQpDoXqzfCXRnFiEZSc+8nKX7kg/Yu
anmMPau7GKZdUYW3jjPt+e4rjVOHXwQJDDQjnjbodC8q+O/cNZYGN4LBRSi0e5Az3nrRpq3bYFIZ
B7LcKn2LReeMBgWjMwMuNO7EZ0uIzANKBLMrPvNRtX06pAKu+RkM5vugPzTw5gaGH1u7Ae0dtZ70
ixGzd6OJdy9FQKu7aPNrc5n8bNHHQ4IYwPtI8lt8Cc+pmbW0d07lyJDWzeZkX2MUpIsECmzicCCp
8SbdvgB8OyB2Ja38CMlCZ8xDDkeRfg8ym1YTS/YKQM7npCHhNfMxXSNpv3di/btk9ILgQV7ZWcLm
zZQ8iUCZYkuJyI+Ypx1ImFUZrtHPXEVmuq6rz9LZw8WOt6JJ38hrZKRc90gpFqfZeJ1VMwDkgO1C
0ac5Hq3n1gSKnnIG7gGFaLZEX1HMD3qqnwY0zAuN+V3kYUkzgLKEyLsR1cXvDL1O2EOxyGu6th41
960mnwqAJj6zsOP/UGqCfbkTcDqqCfpQ06uWrnS2ST5Sn0ZPje3eEg+xXWY3OhgdWfAoTAa+b+0E
TElDgAV2WfMEJtEz+/7ETbggD+GMDg1wZDFIAKO53iMQ4fYcRKzgohHBNvDktagpMoxmOBkeIQxu
XF8tWEW28YgQzsNab2uVrw8Ryy+JNGbmvOjWDarWY+5MT3OMnK/EerGKGa0wN68bENloP3aRU/th
mAAdtKFSIKcGRplC+lODsN5R3jjSEg2XpGUCY4rkk+V0YBy8sTrugaQfzV0ksZoWMXCtNuNgb+J+
7qPFt0bI1QEHIWj8Sgc3vLaAawscMmzjwXNa4LFw0AgbRCEdh9Dn+O9tuo6XaA9YYQLzM9NDsgDq
+VHreRNrpOMAhh48MeFvLZuCGVDJL3TnfTem105G2TigOJnGGUliyNAWRbcfYks5z1O2d/p9JbyU
2YC5aqsUvFLa6xtOeiFyCPEDDSkWwrjr/DQjMSkiiudUBvLaRikUj7iCOtN8Dyo6XPh5L0wRaPtx
wX9mOrnuO3Mx3tDG6pry5KIhtBPjPWWO24fhnq7NtHLoQB5mE3Ih850jKd4WIdKRxbmg5JrEXZBk
l32FYrbitRdiRkzUm8+mrG/mfjQ2BZ7S64XYP5gZh6gwl2O2WPpGzlDncF93Qr+vgrCnXI/G7TzV
L3XY5vsYeaFdc59TVr+aATkFutLqt8UVI9v6uMTliwfIGHd6sXMj7wPb/PcF3GmSmG+zbs57Z4al
JLgPxiF1GQEsvrDnm8YYQIfRIihrKz21Vn4ILls9c2+McTmNjRVeWFi7NhhdM7+psv5UVdYtfOj2
VirIz+w0bIfLQJt8tNWRGXEBRee5tDxYP0LKrSsKY6MLvTg1JVlrGsbBomAlwXuQ70pLWruJMqXK
tfUSomFZwMFtq0h55SmedlON49tzx8Uf28HyK0PzOE+3J8sonN2Ai3mjcbuvTE1VTPKokHbkOhgn
QL7AJjA7rrsYTX6nVzug+t4K4XFxObb4ANsj75u31jSDr9MLW1PUIbE3h32eW3es+kzgmXFYstEP
BerllWsL6HngvNKAOVVZxMfa5AimI/haSRigfWQ8N7zIzaDTxNVELE5CQ2dlLKl1WaFlDuJq8Bfq
Rj6Tyyhtg5Mdp49JOx2TPKXhlIOEBexAtEZ8n7kMDqckf4Vktp2GYZfO+W2MZN2NtL2X0Yvoram8
cmvoSl60Hm0ebRhTOKm9cd4CWQMLPNHDLiR8F3v6bDN5kTRwtgdkg01QxLsgyG7GEoSdznPgi9j9
EGF1HmVkwqTODpZZvpTgwdcunWrceQy/HdQPRifenMAYQWaltEO6bSwqB2n4YGym3gHfWIWfblrc
ZQtTskYN1U1KHWvyHr0ofg0sonBMgbrOm3gqCj0h36ePUbqw3hDfALAs4dOEuM5MnKUx1QQGSs4q
GvoajIR7AguATQ2JxUKhX7QmSxvFNkiXRqcpbRPqhAPzPIbz3ShjXELRixei2V3SHKZmtIkITNo5
FPCkpNl+gOq2swVi/Nm1j2OKa7wV04Ve1idIiahz0Kf2jIz/OgRM/inYjYhGx3FtUwUREgKmQp1/
lydHV2bQvgblBdXUvcd9PEtveZlRWq+wxZ9Kko4u9cT2Tsyqmo1Y7BfKhGFPrnl/wzHkrqtE+b3T
UCqlBsn05M2QWASSQcKXYTfBjKJ1tO+1Sucpj++sRtNvwdLarMlNeWHqEiAVUSKY/QtkpDlt4zmV
10VIv7YoIQZBb3m0ErNkkoM0u0LAuIqK6UqTfbEudVHvmWi1V5Wz+TUbNu4wRYVGwbhKzunNGKCI
q73ZuQjwRm7++s0z/xTG5+jUvA6Ib9OQtvlzQLTJjY0aR0M7J2tbBes4m6DsvWPrMqwH9QPuX4eY
szT+XLVIHirT2xZIaSkw52OTgigxGeihhQu3qRZxEiPUb23U8b5pUgIzQohGeiwPSUU4RzLRNDVb
hGrrvqwqvwaYdGP1NYZpMe28XMqTWWaEAI8Oc9U89O7dWfPR9Lo3dT/VWxdA9r/IXxPenyK/HRoo
um4ahgqytOVPdw+aRRAtJlJd0rxw1JS2uC6D6JR0WvRkMfamXxgy18uZyVdYZr43WfQxthPioJjj
up7FNa2rgmOSBhh5g5p6Zm0q5ssUdAsuoBBXVW+hTaV3+BUhvcAXQ6l6jIic2WOUb28im/8YLfg3
WYIYSUm3OVNZvJhN8do243egzAoM2Br+1Iw13l0mOb2RPIyeQNPXkeOWd7bv6W2/W+ZS3HeasLdK
nrgJ0bCvpMnmalZGeZcl4R2ndg5/NHnOZqQDlGLpW8VOFR5hW2WcYYDxaxAVL+1x5dSEdAj1g/0I
y6xKMv2A6F8l2GDiqdIW5h14mrwDcjQHnX5FP3k5TINFMVIW47rmnKyimQemD5ADlz6kR11R/OWu
8Qr317uykLl6ZCJcBNF8zAl/2NeC7GbLnDyUwOFzKaNPYxjc7eRCy2ozRHahIrwXBvnlX4GsWSpT
iMsDqBdNE9juhLhsdGqxBkITfBXlV9p/5UzWJoDU2SGCIOj7GOC/ez0FwHxAHpSXkcUAB5jr60wk
2Ly1FYM+goGD30Ccv/4zFbY4555+O2dO9IMXB6K8Z1U1x4egrWx/zGABfQWs1+UQnMruhUieSwMF
1J7Qr3jHGMd7AbZKST4jV60a5AhLuzUqHs5N6Bj6aw+6ZC1r58IkpvWSKRB6eKO9YkLu+mNkHZHT
WSdRLSiy7ba4jgYDjU8vX51ydCjsmcXMaqBHW/3dnCex6wZ98gfoZDdL8wYx9cz9mRNaUCwXhhFW
G69GLABOENRbWUc3+aA/xWWcwnYBbxQp0UKjSmfme9AtIWVeuDa6N31igNmazX261Ao6WbX0IaGP
gw2pf+gsIWkyXdZTY90tM1LoVCNEkZbLyoh048FuYc7PaK79JYK5aJlLe4BoVly3A9DoCkex3ziJ
ziF3sFDuYxgM5MhoJRxT/AB1uv1a/P7jbfrP8KO8/jWmtv3Hf/Hnt7KaG+qk7qc//mP3UV6+5B/t
f6mf+t/f9Y8//pEf+u2X+i/dyx/+oMIluvmm/2jm24+2z7qvv46/Xn3n//SLf/v4+i33c/Xx91/e
yr7o1G8L47L45bcvHd7//ouwzd8t7ur3//ZFdQF//+XiJete/vT9Hy9tx4/Kb5Zj43eV0sGuJV3C
T8eP376CIV9anuEKzxDEXv7yN3aWLvr7L6b9DaaBqXuOQU6XbnoElbZl//Ul6xtxfIblCcsyHFMS
C/zP6/7D2/7fH8Pfij6/Jl+1a/nFX3HYv3486sL4/SSRmSZpQ67kiGh5apf63Rauj2GuhSnj1YhD
bQe6ysj9ykZ8jJPSWupLCe5mckH8GoeKk8McIVR8M8wbi/gTuqgbHfyI3tPGjJGmtWC46D4QToZa
/jEjsnLhsMl8bo1BKngopVzRWUaDR7/IZZ4+nmDEFv2Lk3/qSEXJ6Lm25rWHyug+RBYSWGudV+bB
L15IEz2zBiR4qYKruXxfOEATocmhbpUho85Pi7myZ1RFAMvRfwfiYWr3tnctbSzR3orgKfiwIVBN
bZXkoCZjcydduivxwSX1ocHUhW8bTo6CtiGBWZcl5BPzukLSMtnEnNdITgCfjtO8VW9PpE2wpdQc
EzHCkGL+bo+QEZBVcwmu2IzhvrHwD+j5NtY4aebf3fQV9wC6HN5nm0xHEG7og8lhgGAQEjRIMOQ6
QImzYOKqnAvdhg2L/S9IE0QIwYppLzPMOzcDJ8frJhtxOxrw60Bc5hmtZY+kizjdiSqE2Bmdwprd
b4JBGHyIScDRG7l8nIkzkeKhiSYr2vYRrdByRvdLN5FGUoquoz6Hyl/W7Rhq2eRXiwULebmCNGRB
9Og5RfdzQx5di2SJFxESQILgSr1OzXqckMsa8c2YPFlAwYAxwX1pVYPuoZ8fjX1iX4bxc6kfy/ZF
ZVQCSlvHkHNNB5NJ+dgwFjSABHSjnxuPFr6QUjzymgq8jUGJ5L1+VK8yZmg7awgpI+Sw4Zsm0Z2y
H6LI2NaqWcrPLRAMGtQiXSzwPhMbljxzVzXW6BslKFKY2AY3amrCDvWum4puFZpuG8o1lzLVb+r/
eDS+8olegs3RvWVKZbwNGLiiCOSEhmhIe80XNJLTYwFMWqNxNuLvDiqoV8vOgtmiXlbGx9IqPKzC
bpKuRBUPTVYwo9Xg/CIEc5A65HtZknfUPJftIzxWEQGQK9lDHW4Ibi9wv7sF5iRBKTilQdiQcKUg
yRAcNzK6tdudVuq+NvyYoNX0ibatSCQx9B9de6Q7w67IzcOdu8TtupxCILTctSECHNCsHcKk0H6s
EgxMHrFXfBK0OtdFkvl69dZ3lzQJGKNA5XQPXvOY2vTlaUc23ANZrmIHx01tw76rd4NJIx+BAsi4
ddgzQBi4SNRic2BQj9KCRmTfWJO/CPokNYBGBeDmXlF/jjv+bL5VvFgG2D5DjnONUG/CWJuBRjda
HjFE8/XE18fJl+peca7tBmkNNSN+3HV01Bh1asNFlLz9bhH/bbH8/eLoqFzqP62Nlm4YhokUSHd+
ioM2Hdfwoi4GS5x9Alf0lyuPAXYGSitlxMupk4rwMc+pqQt1ZXQiMoNHTfOFe5BwlemibVGjkqkt
DuO8S/zCZTGptoMptj26JdW0SXSo/OhcIuJTXbg/+r6aOQk26vav1wtJRV4hAIG+qYdsmr6egba8
0fXrgFEg6cxMAgTjM/pH0VvGA+Tqj9LZ5Ya59vjkUSHhDH4khmWVMVkJ9DeZ/Mi3AX+bbR/rvPTH
5q2pbyirUfW8BTATS95rZZxyqSZt+6qNbvNuRu30r+p/9e791bv7U/nfQ11PS8m7u2QP6XRfk7ST
myG3f4J2mvkR2eRd/WlCUUguZ0UqgJzZNmcrrv/VScz9P7wSiecVf6A0iHFQEfO/2wOLAenGiKcX
VSKb3bYSZ5O7HcEkhnveOIthHdO44Fi6SPt8Up3q9ppEUkS+SAk3ZYkxdWdLP+13LaIAcnCalVER
wHOVT6umfqusU60dmEZr8ZOJQQ+dMkzcSoel1F/9i1v2z1fi6WgGWDO5GtdQV/q7KzETkwOXSyRS
LreN99p3GZIEDETOuRTNv4gd/+nwryoH/i5S0ji+GvLX493v/i6IQuTgTUzFRrlFjcvoOEPv2SPx
X7mvDH7/+sqI5f752gSFkG5TK+m2tITxU4r8CCKRAC7Cf9V6syTGwQl4rKJ0l1biQKPeh2q7Tac3
QyMKSGNsatInZwo2PY6EN9Px3JSTQR6luCQKA000EkktOhmiv1CrfNHCbVvSxzCpmJdXr6F80kEE
xxHJ78mOcHrC67t3gKGHILpvYrQURE2KloAE/J1hzuGRV5FlyXXrjhcQ+fYSUdREu3veNnSX0XHI
frPoL/DkNnX/NkYNA6KDzuaqygjNSYERNau2hiJ04h+214tZDzbjjOTEPIRzsJ+oCCQQYkfV6jQ4
GtQTpn1tDrcBmWIEhOVSHDR6apDM13P9liz1ETInSygBkNypAYm6zrWBsjFGNqt2XnCXX4WN4bCX
YfUcA6bn7HzqasPxHkDFKnjUUaWWSNRSicqZ/YQlT1UNOj+jqYdDeYUsxAQs9E3QHPtX6J6pDZ44
AqQ2P4E5wZ4UrroRt0W0M9j8UGIj1JnQIb3vsu6pra+7ZQt8Y5skLug/hulsEiF1z1wgSeZBbOtV
j36E5GIAzR8yvdYqxjfEIBgdJQwOGZE+q+tSG0pePqHD4AR9gU6xRiqkC/QK5F9P4odr12v1mmv2
vBntkCrYhpqUuKsef5INOFemCIDcI8A0Hyibn0OtjSxtjTGqML+2yR45YN2FBzPOn/DG7IU5XpSM
qGYaEmZ8iFr3cpba3iaFDaEMr83v+2cTLYkocz8jIAXH86YMKRbx1wY0hcu9xOsy0YJsY+QoI9Ee
yAnMEMKos0MyslvysxqmhGwrA5umNPjtkqrKjsEQU6rijfRjm1AP9uWNu3jrNn1pI7qKFLCB/Sjo
E1XlR89VBFSb9nRGVb1X2zU2HGqchOQIgq4gUo88NGpHshSiQ7F5HxeG/CLpdowY14E8l1h0kpiP
omUaw71I4ENamJSKp8FFiRiGh64K74kogVjJDaE9zj0YmvZ2ENMZkBiWsOGiC6kNipai6m2ELUF1
LTSUFdbZcc8z+PmYstbFIdTTcb8vUHSpv8GlpubGL3lx03D0cvLnlXjwmlOyP5CrVCKYnclnGB1+
uIVBOm+HEQEV5nDg6TtIFHu7HrfmjHYlVdWNF86gEJA6gSNfyIOv2PLM+o47AMb+XjPZmgkIJHaY
7bBCSUA/nAOBcYi8a+xiOAJ0bjAwGM1j6Uxfu1VvCXwdK0f39nSK6Ls3a1MFdfGUNdwu5Aas+uk+
717VIcKpUbJzxmjqceMYb2kG3ZZXUSTkNw5vga5t0oTuXn7Tt2+qiBoltJity6YoqcJpkoPMTFfo
nMD9DJt2eU5jPAsat7Ct+emsb+iZyv7enpBc5+EqIhGofarSam8QKmE2e6NIkLlOG7uDWlLF121C
NcD1DLT8LCDfHpIHk4cr2yFY8FuQ9pDk97V156KFj/vHvL7EdyKQeJJgzsmiRQGtKebdzCR28DPE
oWqhmqrfDhbcDero4LGLetxo0qaAdSnmCOaBbW8xq3BsMnqYcgbDRnz3Mh7CDqnYWijDj/Oq3nOz
qjlkvTUF6z51pgeYbRgpstNmr05UvYBTSiCWXROhQ+69rK11Rhs1S3f0L5HH5JwzObGIfqMH9PSa
cEfQGTfBc9A/g2GlSufd46lvnjPcYAOGK9KrCYii6BrhKT+I4jMmb35kXGHZqBLQDVe8Bp35bBb4
FkPWjts3ahZ0RHuC2JrKd4h1qOm98u+UVxutk7vJvOipIMuIOVm/NnFtk1B3XXUxg8tgwzCCssda
G0xmQJr63hRtVFSGuKnTYxDtq+ze609Z9CqXjWMy9niOrbeYeQOsHipi9VmTVbiz75jKYcv+/OeL
xX2F8uVWaNcpcRJ1l6xj6NtuiUye42Rj7GrQqONoUeTNO1kT9Y04iBZVY85+UCBPs7RtrTZdHSTf
p56eQ1GsQVCgW7kYsnFLlWFAhbasleE8Yddo4INJ5OU6XsMiekVLbccPbn/PyhqiPu4RmtCY2Nks
wh+RBU4iPenh/SjJxWpPGusm6mU/6B5K837CusHyzA4Q8PhwWO3OKb1XJCYEDhA35pyL7L5GYtdd
MeeIh30QHVImLctlV17NrIDoo3h56iNb+kdn0yHWE7jopEFSSMyAGdwfeWg6bwV6hvHFs5Ba0EdP
ja0FcieVoGxh8pVY5+C3HIvR95zmIExyOKD9aKQaLxMk5YXhKEMDQ+g7tKDbjm5cPM++R0YdguSN
6ndAzFwRweintYpp9u5TTLJ4JGDDcUfF2kYWPEgsfwKenJfkpLI9VxT+KuapjWBm7ssaGwWRFb17
btgQnCZDcYB6hE+k8lPxFCoeW7xOG3UDQWpD1Fg6PStqyipwmrSWBQbNLni5cIHzIvbB8mQZ9wWy
ZHX9PAdy+OEYDzPtVOWwDxESh8TeDwxHCCXBL58yOZsLC7R7v/aAwhv9uCHZBwg9CkgrQH1kKJOe
76KnXTx5YxZyazDVtlkk8+Tc5U9kXdNNoidph5sAXCvBQOuaeLKxxFrdsVQpwaDo0NSRgEE5CSZ3
JbI79Rc3HEVrJtOAUg+5kW1MAL3aeN9Pn72K+ci+t2Z+iChemMvFoPbmNsWr9J1AWdO815C90eWl
9Lgf0ekYxqdpKMweXeRF22QzSkg47uDG1Y1isDaJ4HMa70cTXZPSzktUEu1Orxnl2p8LHiP1llSs
c81kYbbkxc7RZm/bJvlrnzYxNYTE+H38zIh2JT2J3wy0CxzmTDwXs0WGHfcEycMMBFf5EGwSWg0S
VkJDeGE2L8DFIZzFWPexCE0QiUy8mha69SIgDikgHIIsAMOoNnYUfX0/HDlOwNjQAVxInjYHVwJd
5JCuM0ZjSlNuO+w/c9bzAIRktSpAMt15eD94A/2E/JqY1U5jdVBwmK5+nnvkslSPapHQHPLNBCZB
nrtJrhq1vHtIVDkSTg7gGc7u6tu81sKV1a876Pg6PpGy0DY9PpFBpwiTIL2b8Fa22da2i+d5YaEP
KI2B0NSfswXRh65UTPMgyfG7SIMlgM1iNs5ec5VlIMo47ZsIkalRpgCNEcC7jL7agleoICh+XCh9
LXS/KUzsnEnjcOFFyeMQzlsSO5cUhzI5vTCxnuORrFMLStyMd4Z+R2fBnqYea5dbO/XgB4/bIaTj
RH8vBvSTJ1tV9Kq2YWt2iBHRiZY3+BcpiMQOiPseucRWFZ4pWa/wnraq7VPA3MjZzWEY+hnpiQpJ
uGC6HcVLY/HI95TjekXSMRFX7HyjG/vcyjYqBSWs3yut0VcPEiFPWjSMcumAUKVhD9gVnXJX+rXN
44gwqhP+WJ9M7ul5fCPlRhoH8jlx7L23k35wyHr0xnFDYh4NXUhqw+OyNJceUjFVs0dwM94X561F
A67TJVRFVqYFezyVUA4B/ozN5WhCwO3qHSFHjyYDiB42DZqa26/T3b81D7gvc/75Y/v/jxOEf1zE
bw1xQ5/dX37X/0+DBYOuyH/8s4H/p8HC8aX428XL/PHHYYT6mV+HC5rzzSN0CXq+azNgsFydQcGv
0wXN+6Y7toC27ElXGLoQ/z1ecMQ3YdP3x/APIVYdqn/553jB0b+5Bmds2N0m0wkyeP6t8cJXi+y/
mzxfv166jDJMQT+CMchPTZ5iqrsmG9zFN636XdPkF3iB8q1JYHjh9eo9OK6tPlELS5xk6iAesOVl
8/hkQlphc7poiomBGElybps/I9vaZX1NOSKu6nRx93G4bNzGxXtEqxoljQqNvQ1CjoBt1URIx+fT
Ml/mQBKaBeS6l10HYfFM1xL3GQN+6NJ4+Ixwuk00JhBW+tkYCRQPRJ/WfEeqFh26qj8OAYwUD/V4
CswKl3m37VsKHGlCV9NGyjar6b6X9Zvcic67B0Zwiw3uuBggm5q4RLaOMt6TigUDugApmnaBY2AT
mv2tKeidRBIBXdxnt1pi3E1Bhy8F/WSStXTspiU9DPlgbmJTD+lx2BlNbeA8rkYyTOZYFzrxkJty
wJxRhHN14cYlnJQqBMBVRIRShR1K45SYr9CYn3KHic1k5zjupu9OJVl+A5MGDhHkXOpF18I8IfKc
kByZvkbhB2J7IHrh59CMT0TsxhRexe3ohuuJk6k2lVw9jSgsixBlQFA+FmqI7IEqMyJ3OixqKopI
XGflmh4shr5nxl3z2W5uq8UTezQcnDsaTJMLbyE5FgYO568TOLa02SUjoCkK7FkC1lGXPyxZWu28
ZPkOPPrdYKy7rkzjWgmKmQGTuCDddI94gGA/DyVr4OHtle8G74RfTzCIGrJcsv4OlOFD3HDEKzv+
g5+EzfzUdmzOkZdcWthxotjaT9Zwv5ASviy6jhDQi9mjn7JurgkIj87egCqydjUCJ4v+No7jN1T8
sL16jAUXQ2g/yYHTWOaGDBPKs8eslq4/rjPOw6n36OJmyMP3sUz35jg8GamBhVHJxKZyWi0O8wmU
TaVvTpvB4IQlZlUYc/DxlwbYwzBlJ2JtRqA34W03dSb0fwxwdi9oPDrBNnEQBRglAFN78cHJ+I0+
s6vPb+ZgMNqlcYxGEGWgPDrTLNkwqDXprCCRGcSlTfTtpjaHRwSMdAdKg6KhlwrooW9HSZyDoTUY
nNza5ZwJBD2yMF0KRoHnL6rrWNt3U4s0jFkawlk5NlunzA9Lq6c0ZxKHrO1kiyT+Fpm7c8jkdLDq
qNnPuvcoreAJT8JAy5sacEmqR91g9Lx490SfkP+VePMmDGhU23wPhsNeJx+QBcHwbIrOiH55Tqz3
LgmwcmXiu2bm0DrrGO0xLB2BaKByXPBbL+QtUtJ7KRFoY0lDjs5Yl1JmaXF/G0aau7KEtVX/TjH0
jH7BIqqy77IepL7B0iIHRfMzF0hFmXEk4Rm7gTgiHRxPMoGfpZOTNOg9xaIVnkxcWxjT8ue+Cz+d
oNg4nFMsmV3LPnzzFFkZ9xzWwNG90xwvgxJAOn3RYOOwaj4RTG7XRQ3i22qhWFk2Ug7dPTR6Ajaw
UEDOsMo3AaLUVTBEL3Vrmdv4HGOrI7zZeyHhCXayicrMk9U9tR4JuMrPrTn6NcdFE4WW/lBrg76a
LFY2atwzz/FtVYc2YiPtoxjlPgrnB4DIJwTeCIWsdTpzOE6SAC0aWOu85f0qpuYOQ8tLyDkUFSjt
ugCiYuXkNMb1GjkhIyvENTT0VSwQvQ7kuEeRoi/9gomkRNORnuse87zayyDwR+NBzvT26OJhAjWL
j6l4SRvBnIOs4FWknjU9e/ZKHlijoKKIiu9aPoMrqMyHPq5+xLXr/tp7/reqk/9Z6fF/U8P8QQbx
/4bugcbvX5Undx/Na/wH4cPXD/xamxjmN12n34VQQdhCmGoW8WtpItxvrkDzwFccRyki6OT/JnyQ
9jeBAwy9rXSk4LjM0OE34YM0vjFsUHIF20Mb49j2v1WZeD/LzwxeAk+3K4SSWPBafipNgBUUSxXQ
k3K8i15yQpc9an/XFafGJeCpy6JTj7V5ZeRpRWP0SJE97K282MEdgShSYszX1POUG4Vv50wBiqp5
x2cVr/XYVCcmXCoDuu6F3G7uW/vJnenrLElYkMsjrhghDsgQOHVoxsY7u569q41hOsTVvuhCTOee
mfo1HAxUYfadB2Fs7QI6L/IAuG9HpFeLMTKXrE1R+rwodKxYwgppwbTWwuDD6pIHSwcjFAVE3DgN
oAyh+oEBptfEXfYWzRw9my6DKa1p2MzvY++wp1XDspr05tbLmV/2HTwjEuY4nEzkEgzpfVboy8YO
pcX/QkZYECUxwZ05uBxFbNsjx8qiaVHEDpQ2E/nQXqOu2zJcpWBxbMqnInA2QDoINoUjnqUhoudo
2nP/YMf2dnHLwMbKGVXlxUdZ1VeN5jh7CPKIqW2gTG4RPRNpnm/intHz0pO+17Par7HNI3iS4Rkr
I9Q4e+zh/0NtC5b6o0lnDRhFv4+7IdvpBWiP8ehVyRP0dC0Wl22YnLx5fE/5Rmz86Uug0T0bU/s5
I+tiVUoYkV2aHRf8oqtYGp8c2NWy1m2mrqNzIYNLtxlhrfEB5TaZtNliPo/a3QjUkSYcCk5ZRUiC
kdjhy1auD4LnvIFQNbN8rWelYT5H4ZggQJsGahAUEzJPUADA2bQ7AsXjocT7FLxA9Kq74q7riS80
WyyANu1rEiDpKIodMz9l872ohk/2Y8Dy0WM/yAwJTXIwHZoqLV2gocCLPpLn3GrLi85vQHBtgCBK
D3Ew3M3GeFnleGXVz4VZsgOr9iNJBsQNwqRjX4jLMf5sY/usa/JZ67T30Yz2HQmA3MoqmX4s17MS
0mSa+XhIlQwiRRe2rvKmxiOhOB3WRaC5F90gycrCCeHx9vV9TS/dfgGV/4h4mG5KS9M9GTnaetql
C6XNLsKbwnIvHeF+52TM52vkQHWAMYwwyRpo59Jkj3SC4VAXw2dBFNjUp4i9Kbm+Llnm/S2bJgP1
YdcIBJamc9cI59AZn12Yv9rpfFVk1kM4BedqaK9M7cW2590YjlDHrOiJ/MCbeTpayCFCq711RPWG
n3cXFt2enL0LWH3bKXqQY73hzQOuV992dXzoh3MecFYAg8bFFo0B1YopTSzuQ9s+QM9k5B+SsV5l
xveazggf9dr44fwvks6sq1GljcK/iLWAYrzNnJjEJJpEvWFp2808U1Dw67+H892e090ahap32PvZ
TvVjotglD2qeTXXaH4B6HyG8BsIZFk37IkPcl3offHlWOuAEbtkssXKOGUu006pkFEaYy/BdtmLf
jfISJ8ZeNEB+GPB1TvOt9cYfmzEfKhukRWygKo4k33YuFdsNuDw73Brk/nUHLN4Yj3QiB3Lt2mD2
wpyJmVlH5M/st5kJ29Ec4mpG4KBKU33mNUKrkMzRzJTW0lPpz44UAwqQtvuAZfqEistsEuQaRr1V
2RNYmKGJaSX7PQyyyGqujSFGDGg90Wm+uW9sSoacx3AZKfVsrPHck9y2kHr4QOZFtmcsflQ0buiR
2BZE6XsNBBEHU/I7RSv2gn9kXu01CzJwTmZQP3vibO8S180K/A1/MIpuchr4d1p75+MJXEgOfrNz
34uyeMawJBFbDK9kt7a4WFp+/A4tmu16X2LqxcIFko9uHwylsU2apKXMBSNu5Qe2yC+DzofCD6zA
R4pTUKdXKER79Pe/okHVHPY0p0hRY7IweQoqDMMamTh0wRr5NAlMQaN/GN6c5hfhVB7CeM3gEUmI
e1XeTzj/x8w3P1q//ghM8RwBx9KWhSddQBNRHas0skkojxHkYOZz0eYOHe6QsTOuvVe/2BDB1pyo
YhGr7FbDZnCwHVOtfhkJMmoYvm5pEA6OV4y1hUABazWbmkXUJPJlXg+EPg4z3Gx69pVdLSPNLkjo
AJ3bJvWTiKCZZKv4pIyZY/NeWxALp6evnbJM/QYhYTFk+mnSQZtk7N2a5bJfQA0D+8msvt46He2d
50qcf+Up75N1xyQacezdS8lFtEYDNod1BUewMBWaEExtHDqk8S6U8J9Rmlcb1QoWGKxk2vCFmv8d
7kxIAHTxC6bGRycmZx2TPA4M3WC/Oru0dk1AhAyaA2FARIFlpnlz/amzse4TTKuT/9F34t8Mvm8H
rNBFQPbElGflokQdP4KedMSjt8fXLmjtTWHTUTouCbyJ9uidDludL10Egd4FAg1k5Rie3mTgWbMJ
UiMe77PuLMb1DlwV3PgeqYkV1q/IBPgA5f7K27tOTKdgQ8XdJmS2y+wZuiMlyeccEGau7gDk9mYS
oB2mF+gtDX9mXxo0oAObMLlPeOQ3mqEuCRGIC71jij6vTt2+PkgnobRP6o+4rRQbM/fLNOo3o8/u
Koh3k4+NEmy6h4VlJtwDhUwwNumCox7A6tIbGUYQQ4W2rXbWsk7YO4bei27AHiZvHkNTXCxdVp4M
gXGfQPCMMCVuvQqhQcDNubRC9Jo+Xm6krhxvaGcs8hCVsRl7xt/VAOsi8pa56Zz7HAREqsx/botp
FdqVwnhlYuRc4Og8aqZ7KzTbWhFem3nMfepW36g5pyTscrH2teAHki0vsCKn26YycIvSw+NFlq3C
aDymCWbSBnwTYM6VSJtbG9bUHKPEIpz0cL0DEtp847tUwKrCcRdV9CJdyD4/SuYbM3jX+gA+ddM9
NYX8Zyxj0h1xkGNjRSWmFzToEZIskQPxShibwCAsl1OZR8tEomoN9Y2miw/qoXTh1JGxLvrsYBg9
NV+j0JhP7D1qUic8jlxuPFaHJeN9s4SK4XOP+3OtqYR10lidujRifgaNidHPnyIsJkZO6GEZaAOc
/WOhCOXa3ytEqnJeBqVTxpC8b8/kYZDxQ96cE+4sBXGcqAfuHPwvLHiYGxlNo70kDUHitS52+rzg
1AmwDjoOMY+Lu+l9QKQ9GqjxJ7L55bOBmL9ap4Y9PKJZF9nvPdLvxqzCUOKy9gqRMobTzBQIXpop
a8lwx2VJJu5bN0nQI1nz2RFwmjG4C+PXqQnQmAKxjuxXl+FQ6at3e364tCwDamdHX65xUT2xIZqi
6XfL5kpVva8KLPijsn8T7HNlV13aHEzqTNpJKl9bzjdhkfBrMfQk2+XC2Y8p88hCg09qQ3IvvBx/
soAw2BfOHz8yHlGcbf3KvvPkI1+wG3OOZ7nWXvZe5UzVh5gdcW00py7Lv/WCuEzi1NDlyQBhvUmx
ysZvyVrtvQ4xh+o+j18NVyH1HrVy/jR2hJMvBODNbXpIMDixg5hOUTx8Y0fHNj50Z7+tBTwgiGpm
qr2rerpN0NSIjhjR9DD0WhR2/i8JqlMHmmVj2gTWsYzQo77ZJRSGBmqXhZZ2X27Accnlu7KKMd/4
DRnI4OIVSmiu3Ty0B+YwJpu30UCLrQ+cuZYh1kXobhgtBktsf/hh2pw0oootE77gRTskYDJdvIpG
pC/ZL6hF5mTVtlUleqSA+gXFQfM7Bqm3AuxAkafxwI8GCgMmBpsB+Omu7VH3dFUm8NIGyMM7EaB8
hpRBDPe0Ikny6ie6xx2SFkh7m2I3hp8svoK1J0LQVhoHB/k44a41x1VHob014uA9oI7fAF8Fd1XE
LyiGc8BOHkvdAjelUWZ7MP0HYj7niFAScQTFHhfNamQKtNHCCkyowSTCQB8yiBNDt5KYNv2PrQq4
6nkHrTR1b7jktHUAKKecmBzl4reYM3sHtJ6OtsPbkR8916JXTE1ADQIjsmnLf0ZsU9po6HFMUiCd
OrUAYiyHdiCe22GrjkkHG7xDrppwRbpHkow82Z5z1ggb4gOyOzYkN/1sJhH84EiJg+6+nRLgUPCT
/3Z2e0hZX21FNn4CpoEsJrRtP8JhL6pJR2k0bMfGtXdGweaexNZgDZly8NWittEETZQCVVK4Sz/Q
l75Gd2gk+rl07U/dAUhpF8WblkZfFTOrxZhFFCBD8ja2xvukJ3Cp29FDqEtZ537og2CIajbj2mM6
xmQzOpjtzo2bdG0mU3kOowHs+y0dkvKN0eyceNEeXB03EwlvqBN8sW8K6BVmw7RdKy96hY/eVd0v
/IA1IXkuwoYGsbepvyru2FWF14PYZFRQmJ5RcYC4Ws9ClaD0vKPrEsLKI+0crEx96i2uX2fELJ+H
kgtl7j7wUWMV5Gyn+PZYystdHYUNOWEiocokrSxnoc6Eyz0MnvXayPItIE4+Ai+5Z9D+Nupltu0S
wctNnJhD8N6L6Ybkztexu8gwQstQOhiFtBtjiOTk1vSvgP9fDAIC6wiuRh38803XPWCBekRwDhZ2
xSxCd3kwhx4YmeGH5ZYBK+Q3i383InyZpoEzWWsh5IcwqxWlRG2VB4eni4kplEx9JhdxC/q2ibSc
iFmr4GAifTVjHSwMgixspObtPfK/YPEGcxFRrKeORmlWwozrWkdxk/OqLXvUKbVC9VAHGi+mBcPE
ivQLTohbkNkbanxrVRubpo69rUFY+0Jpmbb0vIq4CDmcNOwk68Sjj3dEdmjYavcDkrvA0nToBeLk
FXLn4k1GMNG+FznEdr2Bs+0Z5T/G0chzAA0sNVD7VgxTknUu00VD7DBlw0Dye2ddR9ojNDdVbDeL
SKduGZlZL0gOQYlUvwyew2YoSxleQktd1kxv0UVMO3pauQhCjqTAHX9JgeFd0LA6dHghsz7GBaI3
bBUUrMfWq/oN2N8P4GYU2oY5rkvXYJDQ3zMNTXudZ1Seebh2o8RaEuIHVJGeyTbFS0pLjYQMmdym
FBaA9mH2MLjOR6NIgOXvmlHIlU5qKARgY9kT04EgIETrh2DPQvyEBaF3yQxh3+8zwdfxy2gdRael
CgIOSLSXfrqqcNuTIrFJA4RZIzv3RQYXhluoeSHE8GKGu75xP3JV/dNrXo+8KGETAhS10EW2TJM2
E3zfJYg50kWLZT7ah7x+sB74cEjHfWkyBOceAbZJBcGg7GeAAHbFZaX5MPWwKlMbF4FapCYDhrQK
/iS2ua0yHHvWTB3MQK6DYriguX//bygxg9eyOi6wFNDEdA1bfVm9KSl0RkbrPHHvXp6gdZicWbOk
iE93+ZKxMTNy+EU4lXmYuuRqNuVfdzq6egmD37IQpdSM0nvImjJIX3rZNAuGXMRKWYtsQIZSuN3O
7NqHiEcUZhkMGmc4RH76l5hPjbZDo9VlH18Sj8d6amKh74ffunfsg0Qtq2fnJxG3kn8nNQ+fnwEv
dcbLwuLdNFH71UovXPlDiG0Qaj1DGL3EoaIhL2Iso62Qmjh8PcJW1JW7l1feCJ4S+xXwlj/6mP14
mUZYvK7/ptBvLKHxUFDEc6YN29rgnQYkh7Gi3DkRx9dENArmJ/RAGn/LtW2uApTLBHEWn9K3t31u
pyzuG2g5U/Dl16glHROiSvYlautTpNduQvEsyeYZwuZ3SJq7kSGVZQN0nym8YibB5OovMOMPl5pw
kYqEFqYGCu+85jr0DVP/GaBjQDknAi8q/phjtCsIxRICzIRphpDo0uFFdPYfKzSplPT3aRQ33Mvr
mKQnLuIAhZO+rEp2wImNNsitra1ftm+eSJ56Q07ef39uzIufxjI+dM73het5m0IXnGjSGxaJDHdq
oIgxCTam+bF2XkLDVWoIjAgHy9ciweCfWXvGnXDmOzZyoLlQQ5NA2MBNXoDZWrcWsDdpHj2GKQH0
uphjPgi5WN1hUySEGXckVHF1rohgeNRxty1RR6wnA3JtzANPbWhsunD6jEdSpXHkrt3yid0TLSk7
QbA519RMg6WLSKye6rckC3/0zvmqwL4NoIWqFsmrXcLeAUq91Oj2yPGoyq1dmvOAdXzJ2z96YfJ2
9SGqcRvgDK3FGHpv02C8+WVIpE5Pv6uhKAl0pnJKoscyezw9+uS9eMnaC7Ayte1XnXKPNhO68yig
g0fwdTBGhmvFiMeptcOD6YAqH+VP6zA6VGbVra0aSawrjizSVyFqK9jMJFsAQgerC6cxD89tudWZ
TpL2irTNABk6R6Fo+k8QNBtzlO9Vh+iFBBavdiHeKxwQhrSRMcOkdv0Jvg5TFTtAuMjvweau9wEu
YzlOBoaI96i17nmHus1nXLqs4vaDLB/ui5J9YTOUn42XfLrj99QNH9Jes5jlTcptBKtzZBqO/8UQ
Oe+lnuir3jMO5GwwETTRGoiQq9PSN3EKJlTM+GIQgf8ImWWj1kNmFoyRS26oiF/GKMiKUeKHrSVB
RAZHcG/uBmMSK6oq9Kqson1wr8FQ05x2JriIprhmBUEteJSgxjiMmfRXcC/d3hWduSqL8WCn/mES
UBltIHELmvzZ47whnoRcjkQsIUN4UNbgGIZ69do13cnIpVhJ95h2drwuuN6Xbt6xw7WQagng5ml8
9LizNo6Mfkc/fsiWbxa3urtsuNvmFj4iE0HHkVYNam0guZQ9atIMxroHBVeBHdziiEGzr6zLlBAS
zRCGWSODi6pnW1B33beWOVfs2N3BCEDcThMlaIYucyzkb6IYGlWOSSBKkyJsrfQvq3TubinlKoc+
zCvCEW+SP5WS/chULiZipaPCS5EyCGLte69ZN6k6Q4aBpRcY7zmIXdq54Kr3/PqnQJ5HldrEbrA/
aZ9Yxm8qZc5i1ga7emyhPardsi7KZQk2k3IJFSYxuAj7ErayTbSxEK/jKNp5LdrzqjjrkB2XQUy4
GA/USs1hT5kxPp0YfGZcyGIVYKZexcCRNZi7i9a1XivSPBf1CJu4T7DEolfNAus785FIWBxYS8rg
z85Iv0Mxw08m7d7Z7EMqAfIp8DD3lQScLowoWUtVfJa5flVtQ73s2BDKsPBRV6d7Ts4H4wr41PIw
oaRbhgnr4TSC8OSC7owN3A+yjKlO7fitqKyfkcRoNsc4KcpeQmHpNQ6lWW3vNMhaEZ3uOsf+Cxwm
o3fLCLvK6RW9yEUPORY7RIgT+nNK57ZWTEGicoVpn0Bxo3cWpa1yhHH1Q2/0Bq0bP/sgqKcXR/uN
63BLOs1MnWcKYCYkt5PbAOkmuyDE+Iln7StLrShjfkiKvctcAZtVJVGh9Pr4HFOn2WQd5kobpRoJ
gaxSRmSQPp2kbVQHM8/JsKo/41ie0mGwkD3nwPZYkzjMdlbMWXWEquVvoH036QUmIllLbG3S7Ah4
/J6RAilDNPR5AeAmd2Li07wp3ogTPh3U61PwC6vqXGtTv4/SZ1ejfrZixaQbDYkt2JLnQ3REEmPS
Xuox+ocQY/5Yr7GMg2OUMMdEaHzlrAVHyVSyiMlIk1X6nuAtDbThPgzOI+30eceW4w/AJhoXTkfj
niiyLrZpLPID54pCgoooa61M2a2FwAds19jxkE/qwWfLjkBvIpIxya/OG/EPidAPIg6oEeTwiHIK
FiSxwp7xuGcih2AKvZ7DNgu4XmP/tP4T32vWdaj5UNr8eNsNS6iWsIFao7lyolnQ2zIqSTp3X9UI
mckWW1pkeKDOBWzWyqsn2GQFo4sIF8QE/jbowRGx9BTirUED4SXYBcHPFbERrsIGwUujioOpaZtI
+hgKSASpxk9PVTiIKtdiD8o0NjH1rWf58aq0B3iMDmnwbn7maP5nYjYnT+FrLCjQEaJyqUhIAGRX
Vp294pIySIlqv6cKJI/K5XtaR3/TadiptPj0XSS7FMzRmgwquVCeWBPAFxxTOUOrPqsazOPYjO5B
TT36MSQLVWQYB8fHhz4tvcjqX5LBPULQhQUmQ9qWlB+U02lbe0668Pz4EM+MZsPFP2VoudrQKK5L
q8cr4R0M0R1BHr9F2UvBod3o/LTA25lLqnJ0ERRTYworvBrhMKnxs3EBwI0FiukZ+4Iy1HyxggHG
Q/TXJ+GGxqWlrK546RqHJY6dez+koI6bdtCf3IhoOx2+OAEtl7xqdto0WbtJS74DbrVNIHPEyky2
TcQ3aOs9h5FdmCylAA1RjM3ZHaM/aOsRaPR8ld72r65TYsyaJe/A7nayDrUtXfLElf5aBf6xKjAr
dXTCTCvwqfeJefNT1hmqtp2VTNFQtX8czX9vpH8hF4MhDxmRiL0XThpu+/Ck6WOxluxy11HWn+Bn
P8JaM5YB3bvf+vp6Cl25cG3k1oHgyZppXJjNA6iNhHuYTscMcHJWholtw0yftezjc1U1jyTS8fp7
UHRiD+PKKD9T2/hrldwh1F7cxNxvLiPsbICGPnL90pHVB3uKXqWbOwfuxi0MYgzuOfgRZla9qTNh
1/N4mRXzuNNad6KZU5RIiMzaZhd4KU2dwA4dehMvQp395p73BTWyKhgdmiFL7EkchZhlhCkhAEnW
fxFx0fZM6Tqr/GvA5KlVyGCZtFxxdV3gLgxjmyN96qKTo0TBo27kpfyUOM2WrCBIsLf+IBjeR559
svxNIFrSqrQ59j2eN4zYvtqPpLF4l9zsLgomWW3dJ19hk1Hy63a9UdLKNnoSYpQQK9MKtDPp3YAE
dBRT88zLVGO+dowyXnlWtY9jf7zVBrjvrpoOpVVtHAPwme5aMG94fQlE2dRoeUwrvZZB4V6T/YiW
fFPq9tGexhva1HxLv5pNcxtm/tgc+Bs4owo0Z8UPb6STbjXqlsFJsg0oxF8ShXh70EIdxsw5YfN1
FzHCIKT06mjFJFr0mlOTZBZCJwjKswqmc6gDWsyzvlv5gc18UrnBdLDa8MdDM4pDTPscYPREkRaR
mt6iPnKTL4cNYA3QIFbEruN/Y09DgA2O5wFTI23wmhz6g9O1ULYK78jJuOjtodvSOuyRQhB7xi9r
lQ0m3h/4bRW2LdO5G0m18ps2vlWa4yyHDosPgSQyWg0Vq8VGDZvQB7CMCdVjYI5EUCmmCZFRrUME
17x5FqFPjYDznchdFmJcMQNb7KDbe7ShTGOldLUX/KvXFPMmtLJMscMj2YmPNUCZ9DFqKAr6wcgB
BJinGLrypR+kzdlJSN7gyDttPhCN9ihsiYuBJMnFRGqQ7tf8DnnD2GEtWzjvG5PN1kqK4jvTrDlU
E5mWFa8n6eBFEo/Mc9DtNfLF1YZ0m+CPjAeuMxga08pxJiLEkkdhtg4gANoiy23SxZABOjB976ty
vOHIBY+pZRaIQJJgIlO7p7SLvxwT91ClV0u3J00w9euvIkdjmeoUOradbrPc3jcRFpDJG5JDmNgv
lW2iycmcZ0xgeuiKrZqIdOozuOtlDrzEs0Yfzw9IftMetyIs+Ldx7gPzQNw+wRWYB2IzsQLoyTbC
wUOP0P5L2ZhNsmy3MqZC7Yz8bvhA8UY8n7g1ZiJBDsg+8vklGArxj1krsloa+VEVxaqI9OnN9UrE
+En6IA2aY1Kvzn1QXDj3PpBJcUN6LASdAc69Xh9qw36riHzFhVL/wxJFVEzh7gZ9+O6KcUfeJrhQ
HzFIWI5/bf7NVUCrvTK0edHrYiDQRfbI4TAuWsf4Y9aM3J1af7Wa+kGgDnVY5u40iUQZeuDRjHkc
Cxsstpz4RC3jN3BQDbQwhJF1LpO1ZmceQ1Sus959FB4nrhZo91JXcOoMDYvwCrVAe1QpzpXS87N9
0B3aTgkqkCB5y13jqDvaa535f70xH/e9PztX7OYjzgaouNrSjoPsUOm7nhAPdqjbLGLY2qrhEDjd
NSrbQ2XSNinDKPbd4GxzdyR5hxiS1diwBK7rep+UcoKgx83patgscCpdoYgRrNgaA++JT9Jf2n6C
98LPV5IMOnKOdICIKbt+baywAxJvy917VfPsHHY7Nnf9Ik798+hwGPgWmkv2UqekC76RNXNQDNpO
+tCACxX/VJ3/m3r5v9jWaDzq6a3UBDYK9ZS5YgXOW2VnJStpjpvVoKe/IfsvLZ7+Bm087SXH9qrH
TSZy61LqjvWSiuEyKNafsgNpkmfTT0SfipEGBEzYXkiq4R5KjWaldaysR6+ZX1rIsRVORVh5CcvQ
Itxk1F0L3ZriYy/yP0Hdofc1YJY6jffSMIIICuM7b7oJCxGBEvoTJRd4GaKQ6mqvkLqv5m2lDNMd
7/O8zIwOQcMSfTcN6WaqBbvhOGPkNKS3TIpdDEeVZtM5k4zeLs2CTCtf3/Q1gEl3ztnxDOOb0ojl
O6HSi3GnzJHlK0F2Cxd0V8MJWNOLsrZN8G9npI2mQPZ11Mhd438YBGB1JeaZPmGg2aKBAQjiErXa
6vQkKaGyjAw84zgJLGVW1LzXpe0tdXbkS1MlWHYrBKt2cJOI6kJCjZXUSekkaulkliWodqVj4zv3
oYWEx3lzS303NMNHiWNyBefjFyg9CQb9bgomBHp2jM9ofJMF7jqqRC9IXnvB8jes42vWlPc6xoYl
Grr6OJWnoTc6wuqSk54cuSXxPgnEsp6OYBp50AMnIYVrSmhC3rPjPyeh/B0T9HOjz5+o/NmZD6Rw
mQEhXsykGVYnZMyqRSxBSybCrA/aQ7eHcu+W3YH0qpJFLT6pjgYxaYy/bhsBYTfrq1NhOCIg1qGP
U+sE+1A+59VOWidQGgN5DpKUIgschHAE3bpf8POjOwZIVqMqKtpNFuKqiqc8XbuYFaDiBMtolNWp
xs2fCvVmsahMwj8OTJ0KwjtDUyIiwqDd46pw4dMFxSFO6RIB561NDJY3GK47vcj+Cr/If6x8urmF
1H/tUu7drPhsuaOvGbUklfNQHOHQqFDhX27DC3uEchfTdfDoujSgbVU9uljsLd17wHus9qPmqI0+
FIcmHJNvkHdXVdCwO5V0aVfbclMrW+B3IyxIny5ddil8PXyRdf2DVG1lZsQasIbgfhujv7Gy97Hh
NiQZLMJAfAUpOWDlRDulZP8NN/RZuEa655X2FpipvG3rpPqq7Kx76Iw0GxWTnRZa4iKuPFB9g/m0
+0rb+Il8N1JAlD2H9z7gDVRBm77Olt2EJPBVMzYMXqZgXDIScd2eHFiU6cwOsQaWofw2AvpZdr2e
r7a6rE8wvtsXl4gq3rk8W+aSkImgbeu1M0Qgd9nT7pdlI/qz1xeXzHHKFeMmDDAxEzvw7t+t289m
k+A3BmIszfoxn2RJuRtH3dgYIjaRqWQ/SAAkILDBpfhioL1J6yJiEwgZM28hqpJ/Lj0+qZ+dvIER
9qjX327JBijWIR7jOliMZjNt68nBKdPLz5aQCe69pDibvbVtbJs4yfZPYeoALh1Wcp6ErEB/19WQ
UhkqLCMRvPgO6bFGj6qcaWYL4BHkcyUXLT7q3HCJwjUafhAZK2OyljahiM9tj4ue5MljPdMBSkyA
bPU5J5JdPDkeUCzSadoiP2dV7W0bpzgJe7jP4TjoEHnIQ0E9R0U3jBFz9OZucQksmpwUks4Ob2VY
f472azGQzKSXqO2oN4+yKo41NdhUiZ1ZMQD2KwDQwMRRrqDOO0q7Ps5g/ylq3I3nNBj9ekq5WKuP
HtzYoPHALnG1reAOwNcYa7lMGODaLjsrTcUH5QOeKWrz4MV4Wpp5URDPG4FZHxgSkmqAi89qmw6i
AWVfaM2tThG8SMY7GMXIhIvcqwy7Xaa5J2vQ92i31nrrwpoN9twu48sM/WlqJEsBYqE4xazrVB7N
tUv5NiI3Scrot5e7Rl6zJD3ljBw1HS2QSr1ryq+ZrNQj+StLWbPbCAKLPjp8V+l2pARAgSL5V7SR
tDLP+kYIauw7609SkXmaDlh0kzFEccIiZ5B3LCgX31S/8zcZODlWpPSSVcZTWAHxzyG5QNF84e6r
aLqWYfQedf69t7yjM4b7UuduKKL3zPrnjxKHVXSz4vFOhsxDZME9b+03Ba3KUs+w9s5ZrO5Z4RyD
7o1xwx5v1SUwvHPiN2eAMC9Ta7ww/N0DYl7HLv1E4+wimV70+Uox+UaH1liJ/LsJbk3VHj0mC/hh
XrXQ30VB+qE55tpggjc6rH2xdTjDK93/oYdHUFX3wE1/zBlbhgqQfEoBnibk/cOvIACLUc1Y8laK
nQ15H30wd2ZUwk1pI+1Emf0uVLjtGibP2bjso13gZnxW6l0T+SMDoD2dP8EhyVVZ8m3iWpoPBBaS
pJG5ot9U2U8yo8179c9JuXQHS5KlEL4iEGHp4BYIh8oXiwl2Ohv0BW9IrU8H8iFO7ajdqrR8KWBV
1OPeJsXAw6knUcgpHy7u1ml+8HxpofjQKnm2ZoxEFcHdmNCpkaKiumUEqNuP26PJcRyVTGR7UZy8
UDvSsaWWccks+ZX4ZC420bOspgcWr2OvJEM/9c91zZ/GMU4t5nA7Fm+U1s30Ugm1C3X+ZliSKI2n
rrT+2rNSU7OPykuYTKvn4Gk3DVIun81aOXXHbrI4tWn3QlBZpn/0sX6p27TCG+R8Bmn0jKruO+3O
whpuCGa+c/q9NEF1XKW36ZPQ0r9FWb3KaKNCpgLNsBb8UHgF115IaC1gZ+Jx1qUfPkbyRsakv8WV
f8ir+Op6+hYK9baelTPY9rsAmErV3kqDSNpgT4buaarco0O4uO2Pu9Ac9oESePlQzrlgONurSxHV
KZcSs0FnMh3mtKQib7bxvJb+1kv/zE24JmOizjAwVGb0jfedx8dw1rotGb0ZT1b8sHU7JunTmy28
dYr9vx77t8QwL22t3TWHsRubD/7/kySqp0cTpvFrVKq/++PFH+tzOYqnwQs5v4Bo1V6l2a4dSA5Z
0N9Md3wWaXFRzv//v49YKjjILj8qs/60X6UVXv2iuBRjcuuT4dGm8blPy73pyze6keVgIsDx3GNj
tNgfJcl/0z3rgivhMssWABjUQoXwtyBdRUv1J2EwliNPeqhfdAg7TAlY0zjHTMW3MeKbH/szOq5z
zCZLyHbTN9qbFNEtIicGHPznfIx4vcMyA74C373CDV/F93iIbvNJ4s/2f8Jd3ZXnfAzVJWzSx0Aw
QQhq3Vu2qru3/yYfkQnkZl4N6uBsIATq0mI6R1vvtRe7uNPEnMBvABhpDqkDPJo8q2Xc4Cobj3rF
5jRNLkomN9LMD/+J+pL4UYbGJTIk4D3vs2Fm5lXt3iDdyWIFGV201wxChSFWnhxv8zE3/1F2W+9s
gO5gV+410hAo/ifcI7e6zS8sbm6OHt9ItzqHffiomo8hHs6Gw8nYxU82yBfZu+csix8JyaFW/ZtJ
eY6i4tK746UQ2n8frG2jm9Csu1Gy/9XO8/fjzz9P0ootqrJieGuz4iB61kxDdhlAHQfRUSTf0dgc
utE/R238EEl4zlvOaL6UzSdIHGddVudpSk6BI562kucu0t7mX8D87+eiPWn91hHhDSXRCzq0+yDU
s47jo+KiIwj8Q4zhQzlojbn1vmLH+bTt4W1+oozeOyn3z1hlF5rmW5dbr9YY3jwU9n6eUwX2N5p/
mg9URzx8MbFdCXNqFz6X8ORN9/ha0jnP/y+zYN40340s0C7HjzGenlk5XecPNVnxhfatNeutGKcr
K8f3RMo3FLqf/106uvtpmgMlLIvh6IE09C123c86jm52s7aFvIyy/CE07+CawVsDqijy4CEwuWb6
N/rDWtfqr2iSaJN/RdKTnpZRuUfv87cwB6153bE3gs/5jeJndTak8ez74T2T26RPzqYxvlQYJUX/
NjRAiuPiQiX1xm7gZk/JTgb6ZkQ/9d9jo/f3+ekNbYLmTeQLTHA9S3vxq+4NTc/HNPW3RNOfSGo+
SVJk6JBf6sz6RK5B1IG94cnkgsDPPAZ3s8wvOS/ofE8O/2PuPJYjR6Ir+kVQAEiYzKXKoSyL3vQG
0d3sTnjvv14HIylCWmihjUKLiZlpDofFKiDxzL3nOnmw+hNS7kiSZJ7Cbnjtu/jZ1X8GjmRH6HfH
cM/SxF7Et7H4/OfxWqT6tTe7h7HJb1bpbPNYk5qQ/nJE+qP5kEvzRN5IEr41+d85HO4Uui/OZDxF
YfsQj/x0t39jefiwivtYbLVE1dZ8eL4cXoja/uy55YhEujbzvVfDm9Hg+Y7OJYs2wqrXMmR9Wf98
jAo1aIslSaAsQ1nLz+cLKnz/53V6NpG1r3oxv6NaPzNAoM77sf4WXld8cgI/Od6ZyMsHlvgvEFFf
Eyf9tCPzA7DDVzN5qL37t64PMYyAe0Ayo3ZZ274Btrw3nFv1umBMZ/UySfOyJvp4eEobvgO40UaA
d3LJxOXLfvnm6OhtfXjZ9tpl7VdmeVe1vy3ymwf6J4+OiuWRfhe5e+g5QbUwntupOLRozUqiY1yk
xHkb5OVy85V3EIZ5q2HUuUofEyhCCTWpT8eeuP019eGm2NMp94kRUfHVtZaDMjKizXKqyvRpfbI3
Clxe0v6OeqIfYj8YPf1uGYimDIt4dxdIXpXfhL86WbrycSw+x8T67jODOsnmWKxIKSp+uc30ngv/
TzsO9zy7T4ZaY8wD0xOb0BmwAnPapoD8hQycElgdSwtLP7t4Qb1CQFn1j36dffZzeVzq6TTL8Ryj
rMxJ7kJwjv/MUhUW3Z0/MfLqlyPxDohCuiDsHDB7fANSJx/0aO3a292MvDIOZ84GZ1sozLFZ8Sgw
k5fSuxKbctNld52TU+P3Afrsu8kibyLm65GHRPzAAPWYhf0Vs891AmnXMajuzEtskjENnK0dv6tk
NQoOz5n7wV0f3+v44FAPt2hTpEfSna4vnR4QQo/7xqwD055PEWIZXNGMtej95net4+tY5lsmdQ+r
/C/Ey1x34asVskC2c9RSeBeJOqn/sEOlvHR3o6aEQetpmuW5js3zhN6iQuFJICN44ChYK0pkiabS
V3Tt5xLXjD0ojoP5TCLug6bmkO6vRLXPJJY+98mM+3mVvGLLdznTWIQP1T0r0keJCBF/GMucBVVn
xCvRrBLQSWwdeCfe8FtzFZE09Oz2w1vZDS/CQBa5Bi2qdhU0w0cRyZPOOG74celnPhs5HwY+LoPk
+Wm+DVFxXBwUYnf/KyZoLpXVpWa0NXnqj0PwiMtswnOtYGaAVmJIUurbv66Fq040C2gZ2Bxng/kn
aeV1VVd2fpComw3EyPeiUzelYGYx/7AvLfmzFZhit+XeWF8lf173oJig0tRJzSYU1vvw1OcpgW4T
5LcCdheXFy9G4xNJ7TeCgFANSYSabF/p9f2cyZgeD/xft94hHeyDCL1TPMeMsOVZGMUxshbAWv4x
bOUJk9Q0b9vZ3tu+c+hmLEEpk5kwgs9lZzvSK8gakTEsM8CkDiuaMFxvXGNbTeC23LABGYhBZziV
uXnHIHZexvxEelnQAjOw3Pk4Rtmps0pCew496j0UpvsUEgNVy47VkLMkhwZWFxOkipJ0NL8lPbjL
DTTwK4UdT+5vgcQVpQDXKVJXJfZyfpbObX0H+Ke1Xl4/hVw7DP+bXQffiJXes/Snd4NYHF+ZN6XC
fbmfTHWOF/fAVAHffhY/D1CvDFEEdP1fRbS2atFTnjpfSficIGUaShgGvf0x3UN/ekTZ/xUyMKfL
qvC09/LgmxeXW38p51vTTq9oya5S548D6oKqMVkBfmR1dkqSlhRJeSX6+MZ5A3Gj/D16jGpcG12O
Mz8hkGdJTcuzbka91TpCZDTXt6LkTEt1Xh94HRpMGJ17PfmnJmVgPxqHkRxm4Jj4tZ5lCkCTLvem
LZ58o30n2OPBlyl8uAnen2KxPJ8tXnUJ/ln4rJhzOnR312BtsWhX1ZAecXjgub3X4fjCwuTRSg2O
QPPmViMiVWeLBndTcDoJHDtraVprBhzLAbfxbXTdw/plnug7N5Env+exhv0l9zlNc30gaYrwEEKi
WhoF/j3OrSBs+Bghkg2ds/eSY+UYUJJ4GFyJPc5nzZQjepi8JUBHTbzedAhndeQJtBcDABa9X11C
uIf3GRgs3PkA5Yz9wptt+GHArfnALn3gMFgl5978a9VUzAgZ8QUH64NwitOnecgf59a5TiUoBhVd
DOZ90RMTgfPs3PWAWLBEwt/Kh9zxj4lV3eNE3G3ZBGaogiR6qdjgCn1w9QEH3b5jYGW0z2N4Xwit
9twqmI0l8Jb6qxL6qeKxFzenNHKvCDyZoBFnR2JGYeig4UttdbN5Vz1/JK6NozXGczk0O5xTuwFh
qEiaXWs0QTjB7cy9NRFyM+YO061xbxvpSZooWKfoCpNtUSOe6fnoje4O2x7wbT44CrwYifzazdGx
7BLlv7DS/4iX9Nw7KEV+rReVrNW5RhBtuyc55bc5igMHOUoye3+S7DSaLOcIRjGL6mhN4vBPd+h0
L5pWJs3EZ73m58RRYFhfIYA8Z1wjzpnj2deZS6WgSZQ4nN3hZ+4at7ZnA9Rkt8wrjvXJTMUjUJS9
7bhHYXDC9MOBb8yPY4dpjWPHB8eFmunk5yrIa3la36bub/KQGXvD582zAYOBgFvfcn5WCwEoZCnH
bHHXg9pl8ru+yHlNsklUwMRhw7Xyo+fPRBoFE5ZKBtSHsCFrbKAI4O9JHO7tkRjC8isT4cEr5YlQ
pSfbEffWJKQrGp5io7/WeA6ZkG05W9kgOIeYAC8vfDMWlBik5UxReUQls+lXS15vMkqoDuvBPPTD
MYqP9JC8J/Xln7Pa5ENXJtidhUWQe2A0v+8jNLQEhfNuzAlJlcRyjl50dSuu4CEODN87dXo8SolC
KYaVNpiXrPMf0iI7p/bwVrGGS5fi5Nv9KaVVxqTP45qsr9BBMayC0EJsA40LT/gB4t5DxmocreK1
JU4yapdv+B38dzkTmfhjvZJTck7w2NyXKruNlfHkKWot2OAJypW2ia7LwEVHeBm76yOKsQ35WBe7
/bRHVlVDGxRWtcujXz59HeSBjND1RF6Kqjignw6YJO3WD7r2kW7E+XF2izPJJtQkKTENlcVS0bmb
hoAUQyPVyKAqh4fCz8hdlMdmNoMwxqtG/hBsgEtdN3ek3fcwuzVl+RjHxSmJ83Oup5cqpempwA/E
6tQQ24Ve9pob8S4R/CRENgu+zgxpBVFM3Dzpzob+NBesTCm55XLt5vI0Lxi/2wzVllM735mdiACF
UZlURFUzJyvcxyYpAJQO4ZuwoRDLSrSHSziR/iYIlODJTCcQoqn/v6Wb/T8kg1gwO/5nbtm/9m3X
/HcyyPoN/5GI4kMfs32U/54Qput5fOXfwSDqX1wkbKZC5YjvTXkr/eM/wSDgzCzfdJWwPQunvw8D
7T/BIN6/CIZojikssOcgR8T/CgwiXPu/g8ZNW4ADYZIibAX/DFsVX/8vYHN0X5hOlylB941KziTh
5MA6jeVCjh4+zKfLRMyfdD/syYQKP8/QuXFNu9MlHCx8RB63WFbWPBpRxHVKgCZuf4g8cgJ2gSzM
ZHFe17e+T0xt5WMasGLcimJxT44O79r0npHbIj937ffezV5Nr8TfDoQ4ijxzP3YTiRwFsAfNSgSr
4VaJmCo8f5oWHsvatiX63/466/FnKFGb2iMm/GlIf0iDe6sdQVhe2A64j3lueQjoG3fTs32ZcpJY
0qYgwjB9M0LClGttHeyy/8jypQE4qf5K2+oY3Wj8QOW9cCBjeiAhcFiibQ/Vie0+U3+BIQm4xghO
CNYF/oroOLEw2Sh1Zl6Fx1e/rXIjGT+PrN4LdY/yujlUyvNwvPAwdep95Hf1ra2W58ycb9hBHiY3
f8+LOgwsnX5a0cCb1X06HsAFYyCYwMP4TFA8+morofY2vEPceP3WNWm/QcT6c1MEKTztPAx/WR6h
JuA6OKh9ib4edVBnokvGzIddljUx+upmTzo8M+WRwGJvpNQuCg+LJInT1RAxswSvjp2AXrKPC1w4
6frEZu1TrTpUOWowp2HgzCz/TbHyXrqSRDVJp2TmqHEBR8URsty8+y6yudq6nfFXLBr/0URP0aYp
RR8ToA2Rp/bVjzHkF11C2pMuAP0mEHPTnFyYCNi06oHmhWm6bZooWVfHy15M5zoJoc4M9nJSsfkm
8oIxOlBOilrrSNwT5BEBt14yxNpAd10CrACkvkmo1Tb/J7fc2osxHJwZJ7dNck8HwUIOAAb8RBq7
gnDEjder6QHl8usUque8859RgeOqKImYlPw+Awt7OmuNNEwNUOcQRPV8Bj4AEe0/SbtQB7EQpSAE
Ds0Y1bZvYFU2O4X4ke4gyVlzlYIDWXrpn9BW88nSNcq5KHb2hoUwp4gRliN4AmoHXtbgt4ewPbgH
4TSPpkBpNaKtRcKYkXsv1Y88c9HG9531ppbkI/LbeduHsQVxx1kKf69k29BrTvVumlCGhxYPnrkd
t5OP4apXnaBPtgGG2TASEIw49Hs25bJR7kApq69otYf0ibNz0tJ4Vk6OltMjzQ19bXngxsEoUie7
QbBWq5EzTXIgnsecsJpg8TfWYEyNc4V5A3bPmm0e+gZEGKydC799JQRy09vdU8+6NbDg4XewgXck
F/22bVDUszccyalIGXWY+2SV8ZLRQKTQRBrUSP70GMJqIKoeZme87NH7I/rpRlarVeeg7szavUk1
WxlLhQUtLAOb/T6EGVz9aMjmsHqeFhYynpm+JXx8II6IF2rM+MkD4ssdSDegFuSSdcl3eAwHUoeu
lvjACstJYMgJvmghy32I9jJdenubpFgpSo5Bz9U20vIKqCmkh00NLQk9UPrZZtbPSOXZnlDA7yzG
Klt0iNMZUox8FIa9E+qcKANhQYgvLvGac8SkhEhR8z439fPAIo0I0xEDuR/e6uQDPV2QNklyYiXy
DRzjMtQd6q6KyzWvUXezot/6OnnFLsRQiqNhE9YAf2PpPVg5hpCeKCIWtZTsEA2PXpy8OyVeZJQO
KF0kOAKwAT9Jzc7OGHoh9R36eqweYih7fhKi1hvmA7/keLJb647aWwmy8sAwo/tvFMHI3VAFPBY+
stRG2wi4NlRhg9N8+tmHGKhD3J/IgfRHHS30hiue2IzYVUAQSS0mP2G0Dd3qnCbVhUQgzL4xtEK0
L4d2gL9W1rTyUTUW9N29TfhWczGZEzEQhHELLxODdfLo1mMe+AXSImgqIEu66AwXxT36RcKQRli3
cHUbto7/YZW+gRkLPn7T1avfHagfiQJxue8JgT5mNRPTprNAS1UsKPBKYlK5Nx6YQFgaKf2/FzRS
nKXhODRoLRMyEwqzm7XvcLFcZN0O2Fx4M3VxGjpAt5nqGHVo1uddjG3D6fb/RCkI97kcahyLMFDi
Lkbbl5nXwUGUnbNyWibjF2G98465Efq2LrBocsCEt1xIqn9M+n+urOxsCvdsmyWND6Ngo+CxSZzB
HRAlho7xGBroSv3QfRm7q4SUfO4SsNYz4jxMmtO+6xBcUWarrSq6VVzIVYMHEkhBMx9q4l1sFyxk
a/rJgYmf1f3AvjnvkUPpk2o1SmuR37kdZDAhweicFalBVxal8bjDDIqSrXqKm2Vv1URcKpGEbOLH
gMInSGvd7TqNt4boKW/jgk/loP9ES4KuFT7nRsQudhoDD3YIzSIGX3/C4B2h19lRimDCCNd4jd68
RNXX2E8n3LBHqzTo2kxOhl6qnd9jb+oXglCgOaLbLN9MqykOccFVAHjvOSqL5DwbsKtcK0KiHQdd
rls8cvjjuVitRu6ZHZCoiULVYOfllPpR17jr0NVhWnpzqtA44LkLPD/6JdzW3IWrSwfqBYA0FC0H
p4IhqNOJHh+MjfLfqLJSI/mYQ/zoNJ0IL9W5Mhk3RZZPZeb+FCtmR4b9T5+kZ+y8rH/99jgRwTHW
jGJiecpEt0ci/XOI7GtbsPhALXXtSutjbhJgY0PMtxFxVQ2dvweXuRFl8SCqjolAZ12KmDNgDLGB
uiyg01mCJHXgJk0OvLXBRvM3T3c8Gz0iI8veDUSfcA7uZjb3xw7l1TB6j2mNjqaL0QGL2Q9qFmN8
QAhtJ/xaBWvuZrKyfa+RaY+9HZ/w9h54KCEk1AxeQl++mx/Sy+LjALLmqLycWFvWwrCsr66OyP4Y
9XsTWj1B7zAQ6F6+qGEwKa02ZmbMH1C8dq0G8BiB8j8aFi88bguKx+KvPQwvWo/jwRbzm9m2AD3Z
qW7SAW4UksHenvhwzPGTiaFk3y0ihGJVd0MpPW/gU7swy6P5uqxJLXa3nDWpAvvRrdm6ElhK/nJv
XhFYk6XNTuKGjQ/bMDonDwhu3UTVAQL+SL2R+astqCC+2hmCzIsf9JTbR2CjEao4lJwDxwNNhMG0
Z+6349JvPcTRBGbhabC1UM8MPGH3MVx1Cv3eFeZbZ76budZn5iZodpNDMmZ0tdgUCtEhe7TAnU8W
E97Cc89Wq0mpKKvXsqWCrxpsoJllhAepUND0nMF0i0GB4SowPPWu9PhtTEznk4lG3LOCYWJUF4G4
2JDYKy4JW6VN7cnlwXYA4cHnuhtmHhQ5Suog5MO5t6RPIIvJtlNN+ky7i3WbwYZq/ugKrn+Jxskz
HTZq3k9ka+HRb8MXO4JHoNjgoBuFlRpCrWjcD/KxcJH0BdEoQB3A7qFdZaO6AxHbhdlxcbMPLNgG
1WlI3lSD0dwxh0Dp6eCrcrg7hIhy0aa3hRjruMPWsnDUirZ2tgYpdAQpWQhDlcXxlufTUSKqOZji
UvBwh38M6YBspSDEzLy1dGufM9MJJG6/jpoMpDHKTodMlTQBxWMnHI/gG4h2jthSSL/5nTox5OAF
U8kaSRB7/rBN+FI+6vrIyLBigHeZWahQEBvrWgeUkOOVZ2fE1ZBU574Z9Qkb7tGwAbE3vsO51/Gm
RZPctxTIe+4UAi2G6LM0T14ui0PXkpXjFM3fxC2JfWG+f/Lx2+wdgELwWdETs5fEd55ePc3Rl/Yo
0WH/9Jnmzi5yNDupU+wHf/40B6I+QrIH/L68k8zQB3GyvOoC0x6Dm4gxXnLu1ndBRThq49C/pE4J
LI75UC1+I1B5zW1JrEbO6/UN9YHO7Fda8zQcraOop/Eo8vDvWmc3dfc3K+BqTY6zcpeZ9ZeR7e58
dewFTmOSbZjPyOR56aDQ2yNO2FUmFznII+uxhqPtnf1ZDxuYjnRs1sscM/bLHUzBsxKPqfEXQMaP
qdanhP7A8znNRSUe/PxS40YLZH7NSsbOU9StrCz2fkUR5A2zzU44Pw06ZEb9zJIT7eBFcojg1s/C
p54dMJta7fhTquWvDCccbhN2yqZELBDj7UNbz4O3rEZaLYC3gnowNlduSIspyjMANNSz4CGx/MgG
42g5RsZcyTr3mLxBg9SnIZUhZgzusoZhXuuk+w6z+sa4DSlZi0WDX6DzER0PmHwKUT+3lD473VX3
KBLyONrkaHg+j2DW+hvzi3ktr0ZUy27A2b6JfPfPNM783FzxnlsECtmjT44HHBSKHoLb8jnqTkNe
9YjPzefeUuPFpa3VLYPAwkfZkxcEMevkuzHtBc84NpHJX/GPs/Ep3eieJT1HaePwKEIIlRNEhp/l
qREdpmHpsE/wHrTy+3tGSDEgR7Y4HBhb+cppqPAX+DxwFpfyM20ICdL4R3wXQtsAWGHCeNm2BXgy
r6F5axpvs8x0xclgppfGc5293U/fc7Qytwf7werc9JJX3cEe9PDYUuHf6+HV0i5UhWTd9o7mnmQq
RpBi+t378sFAqdU2zsZ9WPpuYk0FGxT9lXW1fZa8czgiEzHfZFf+xio1bqKaM6XnOAuHo2Eu8b5x
m5cm4+aRufxd+jh+3YxpLF4io+3fKWPSTY1oAk2+jHYkhsiNULjEnclfH/CSfUiBQ3yZ7n1pENFi
hixlxE+DNkPY4xGJ9RFYkgHUJT80aOSKfMGz7LPrdw0fhjZr9dbNzsJks2MXbARLHSYXW8Niww5M
z45s1aF3NeDlTHZRnbUDGmjqEXOiN6W6FTZZXL188UKFh7etGRiQ1tFY6ZclvOrUVxE2r/jVGB1x
1J14QRLA0jMPd76Y8n2XpeeWU+JoTO05MivrFk1Xf0JRo2+JjyGqBFW5Nyt1jacI3E3jW4f4vISd
4Ebvnup4sW7d7B0qSeOoY9Vy0KW3OoYutfCZMz1iVP+tIwTD8ExnO7L3sSQpLCIdTBB4s3cQFuyL
9UPx2OFuGEOthzU1vGS2SvldpihAwfmN1c2sGjgN3p1wapgwqf+BNDXbJP7KYC6xHmplwihlBb4f
CSgqqLgwQELEqwSeU4n4x35XM5XUzMim6anFh9qjO0jUlV7k1PIJHDxDHyV/LS66onAhLS0uifm0
hYNLSO8tI9PnvldAzxhiw52n5F7zIG06vMGkKMkm0gZr1l7m2HwuE5rFaoqTowSSYuoQuBlObecI
jOSmvfZva3Q3lL6I0gAHhOzt2TIhBJ6H1WV2yobpIR/XU99ZepogGBpDEn7qmI84DtnXDuMMQ9Vk
Uj0blwybKAnvt6Wd2209TeeenB4Pd0zEuJMAoOYjP5Uhe2LPkH/SElNTTOK3Q6O3LZEXD7mjArSt
uIlSxn+uGi6tNS0w4ZKzZLGL/CCGSNPaR9r7t355oF88tjInNW+JeY4P/pMXT+eW42qXJUZ+WJr6
PlIAk2FEJexbbIFcgDFNZEBtVMnEWI1fLeRhDiSdFJnCeoYEwEAuK36B4yTJOCapPk2tl+IpEf/A
ypIfcBcOkWE+lYWEjukMzCNC+TXoYl0R01/M6B9pElvWIWq7NE12IYfxECqCYhbl/XTd0yj6H7Jf
CSD9m0cbQqUWn5MS5CNpy/ECKk9hxexb7tiRR3xqgbuwREl3KL5xNpAJhGy7+2ReFG8A2O/NZDrz
8g4JcC0Ih5KuePolZ1Ylsent3Q59ScS1RKO1CbEGwbrl5I28fOshfjaw7W8cN71zvaody//SQ5wc
Gb0dtEbyObfR39kDj94b+DjD+KM36/7sSvev4fjE60n4dNZnqlKKyCUkpNGAjY84O9xNlURIgxb8
4PTdBQ8PNKb4IivU3XqoH9gOAgBcg52k10ZBnjarfCC/mP26E0/TZ19PzqZb9FmkzAtVVQ13on+2
REodtJE1W8sV9c6ZqE8Sz9z6neU8976+F5JOrqrdYTPgdyJpEZZDI0PqcWc3rMjUSpo/k2llB3PP
WPBG2mbVBtivvgFJdCw5ANiwYEUtqLekfenwqJKMSG526sKGWCCkDeopIwn27Kjxd/poAwH6FBRV
HmpAxlE7Fujhro7yl75Te+r79NTPIattTgZbOiejSFFH4o3dKBMgdqurZV+0CI+r9kNbCfupftiN
xMkdXNc7jRHzZh50+WVQA+UnDJ0ETyZxHOoHtOODu/S/zbp9t4cwPBsEuTHbq6319vSib98vXgZj
+eX0IoetxnuCL72P3ms4xQJ98lwDzsH0yNnVEpah/k5Z7O21YX9WiAnLzBjh89UOCWJce3LcChug
BjGPe4eL6uozajUSjjkfuwoRnSTmRFWBHL/HtWyMIGqbE3dxQ8Mrv1Zga8CHv7OtMihDCnWhFUYa
GLyp961ybsHW3JiGxeyvJw6oUC6b0HFE6MPrE5a8Wk4CtaTmak7L6vdSciDBTyBXCeMyNcR3qpeK
XF/xbGncFU7V/63J19iN8HU2se8GIzwR9mMw7wbTWDeMWDAwnsGPLfaTa7xGi7hpP72A1wP2kavv
Gd/DIAFj1+NAqRhOxzjlEPAjc8Tn1Nhn7vKcIAjnUzJeeFCzf+1ih3Qty+v3Ch+1xWiwdSGJwrLd
tR0aq7ksUGmMX1NT//CY0RvvGBuUMY5Bm6BtafEbLfHjAE+Ekyp8SMLkTa8wtTXWSPAimIF/Akfb
Rb785dfzl54SWoM0fEu996FzKd+RTe0zN77mXfzUYmYnJ4OcLaWKW2FM5AyIadtJTmOKPO7WEQV5
9SeMMFjpjl1BbgLiIqYQosZb0pfhxh5xc4fNFymP/XaxzR0+F4bTgiQtDZeM0YX1VHXmN5Debe7Y
1sYq4scyCYgauc6Dia44PExh+dE6UDYGXPDAyvUOH+NRl6ROVcACawjllB2AOEnLYuFcjBeHd+PV
ybx8h3ZL8OmcmTG/ZqsNrJ/9AzRdsZmgSOWTS//gA5IvFZ1Nbp1HoZbLPIZsTSlikxErcRrH6SG1
YCo2H3CSrXOjKG8t0tiNwntyU8xHxfr5omnh8JuQK2eQDlanr+2B+Y2jW4o6EJkYjwqOk63L8GhK
8UL37pN8mUoQg0zXfkq8+qM1/3CT+ZJz6Lis6F3MfwpKA+//y1hXm3oRj5k1Hiub7p9KVPROkDK6
KVPI1aVXP7TRLlb6z3r+4HrNSDJvRoANCtfBlrkLKVTNxeaZZQl1L1P7l2csr6PZ5DtMdoeJv1zw
REgPPPC8D2PJ8ZDmgTEP5UtXtCuTQA87rR8yPEtZzuRFM/Aw87+ZnNHbtN417mAp0Wlm11jyq444
96BR3f1FfoWDkns9QiVNW9EeE54fNtOUl8ImfIXJGmrfveHxzhuCvBnwn+o0q7vnAFuJEo81P9KR
575kPqUpbmoGv5sBYsVSXNpGFpeBWh0oLcoHMT8mrP9G1dUnOANvS2j6z7JwnhsX60lmd481Q/Jz
FoNk6fO2CCJ/WWO7fAbraIux17E+tzBTRbeiwMmXSxYiQ5t8Qcz1ahc5HhWGmZXikks+JnN+bfxB
fIQugxAPl94O1e627aEmjNFLWANIVY17X/Pdl9J2rr3TP05t70GfbDHj1SkaP5UE+ouJP3TNMmSG
yK6hT6dfkVP/Lcmf2vQt4rdwxDrQ7tir/5HYIJUseP011LOljx50kvW7akEyaafYOKfuy0dak44A
ejM9/VhkSNItHEnDqO6IpY7MNCwmnmztGrKHma/hLluBXV053duWQU3ujkFlFQOAODdcR6avU6Gi
x2riiJl4oh8ZapsmIjyHgS5S+4lVTbkj8J07NL3AD1kXsJ6CLpG7uzZqXNhEIZq4R0cyAM8yLSEi
O3t8tBaP+nW9KjBnIyky8Idlxs+ZlYfV53+MELXjLI44ZR3ywNGrmiNJboKaqso+DdR2uGJShJe7
RfbMb+Habmqu14Ft168X23P8i5FSy5ViPBdZve8KOOpVFa+1kaN4Tk67cZUejjzedjyMHockznjP
SvGV9FcfwZ4b9flTlY/4kLHBbzSLX6zx49aV0c2fveesN5p92UEfqLpKQGomKDDtmEtaxl9IxD9J
ZbKPHpT3KCsV47u0vjr5MNBSOW8hgDJGM4TbOHkstnUEBFR49m8gIsM+zmY7MDTYedOf2rtl+qz3
4oT4OkvuldVTsbUQChgh40Opup0JiJNXWXlsaBcoWSfhptAC9cbC0GJZhNJOqz57iH8OLhEPkGrX
LUPyYTNa34wC99TKkedc8XERm7/n0g+qxOoRuYgyoNy+1m5ccOW7+cFNIIjzLp6cWBw7V8FiUfwm
PKuMHUGzjBNW2ktqHqPSIpqLRT2QBeyWYfwQSnmKJUpaV364ur5aTcUI2E7u7M82fa/z5841SQnj
NIHtcObMb3ZysNwd49qfBequq+cUt9KJ7jmf6T62AJN6o/6E9E1xH0LTVcbJcXFFzJJhutFeaS/j
U6wZgfSm+zVaXMFNj5w3TDui/7Kf3Dv+zu55pIyWeEJf8O2Utc21WtwjXhYi1X1s28256BfucBSD
EXgQD35h5f/QY86USrAigHH1u4jRUMk65mACTbgtrPgFnQYcRRVxmfUV9LcSaA6b0pMLK69wTWIz
8Z8m2TPrig/V2fB+0WVt/QUEncv0EdInbpXIsGl2Coa1UY4oOWSbRIdMmcRTOsPzliIpjaV54NA/
EhdztdupfcojMDdPTXRXengtYvoLM01+cC+AHPDjFyOOsU+2HsIw98lwDfoXrlFhZWQg2DjMWf19
DBLyUTsxDNVsD5woxjSZlRkb9tZ7ogyxxsI6SDf9nCNsdzTvqM3EcqCo9u+esj/ZJap9Z5lXgeK0
d5N+3/cYK6FlJOdiNk+MGGfM9ZrgSoNMSjOCnqnId5eT8dUozgnU2TjQC0RiNBJPJhPsx3ik2Est
ohHAU9PbRn/jcfnRhShJRil+eHbeXz3foLjTxc+hX9z9MjVsjRaUEkxE2tPIQ3Li7dVL/XtRMj5m
arjGRgVqT3TgFSvxqbgyWid7jxoa0ViNAMoqv93r2Mk4f3eGQ65s6vcmnEe6A8NkH13EuMkj/SXK
Uy8ZVbTJ2ZP3Nob/11XYkaN5PoBZ/y6IlNslTo220UkqsuVKRnrRNB9CjwgGWGg86KLwavPsWgac
4jGTAZPVdFZW0QVn1auC+71PESRvwxkM/bJMVF0zMNQJwGhC4+nX3kFmX2nqm6esFnDM0uqlCQ3W
2wX8YhO1fFrRe0JNiGAGhBh07flVJJZFVsJ3nnk12n9iOPrXIqKSpdIpd3wWFjNe0kYXZb5AxMDE
gex0iEtmuE0GICDBHpeClSDtAD+X9MpmV03swP+NuvPakVzLtuuvXPQ7G5ueFG73QwRN+Iz05oVI
U0XvPb9eg3Vk6tS5qtYVIAECurPLZTYjgtx77bXmHDPrpMeloe1Yj4Y7QZ9ZQQiQ3ZjCJ9AAAxjD
ebkZe8Jro5HCinz62E3zpoSWQdvdCAR9I6tBq4kWM0grw1cmpuq6zwiTVSXpBJKS+B6DL5pT5MYc
BpUdW6E+5K5oyC3WtPA467cY5kZ4HClbToHvXQLJuaWQW/wlitDy273Anx8uHkiSQ9ZIsj/J4GmR
35PcWnxOkwSmWprtbajBG2h7IOKRzkh8LqRDKuzUw7lAIEe2KiM0Oo8RNg/ELcSh57Hu4GQx6A0h
KBrmln6y5slIFvDBzC15xsweSXDXsEKgt0WczAh3aKHoognXsWbIz2MadJsKPYIXT2QPmvpcOFL6
rTPk8SAv2jrf+wgW7skJD1XJiAdcnC6fp3S+tbuUgvwYEWxHCYyAIDbuYlv9NkAJZ44lo3w8FEtS
bRPQus6y6hC6HOYR3fn8xirMLwQ9Eybm51giHlnCE2+RaQ/JstO8ut93DVQuWIwTytJlYEBnA4GO
Jgz7cngzK+hhoZ+4MEY4z0eUNz2PZCLR/89TZs8m/YaenO5qHZCHlQmAZtiCLWDNqecPG+N0BCj1
LK1FSTZOp6WQPpeiRGpJQDGvmqMSA35OldKFj6A+in2lcafZ0RoxMSyHOdULKttV3yprblsH7/Gy
TcpuPIPdChx7YDib5vNHGEzPg9kN2NZy4geq3kU4DC5BEURRT5NCHIva+3YHUIRJXr9ty9tGw9gk
gEUsuoa3IFs1IwNCnSoxFVD0LFMw/biPvGE2EPoLIuhDtX2O2A0cgBdMOVVMGPmZhA1Jq+71hQZw
Gk70OVZYFHdBSp52xxRTjRH7gmx5CXOmnFnVoAHAaZboHGqqAuVMqACQnPp3m8kNovZ05u5s8r0d
Ule1K0LAjvHnjhX8X4We9p0dtO19WT9OlXSKluik9cniVujJwupmtnLd76X+Oz0rwKtBRTdYpdBO
E8XDh/aVN/gdGnt8TCMcHhqKj5qxyFAhN0cgYjmEnPDhpBwhouhFMXQ4Ahk7vgy6VtCk6XSFO7BY
uiNoPHcenuSMdGuOw51rgd0DpB/re/QRB9MvFjy3SbhwkyKppYdv3bVGc6fK8TFJcYn07K2uhrqG
TiBB1pkHlXrXJI19tksalAbaqiisbscOoW0n0+nhpECHpUyudkC4mMy4bxubTAVVppBSqYVuLeEj
YK4KzhWclFsRiYhuwqFbDB7OjRFV3CVQgnShyWfFkDyTefmW7JvQtWM+ZoR+fmwqt0M8NnQwSOSI
o/koswDJZX1MIaWEzQpp7DPzoEd6xbSDhBgFtJtVL++xUsx+VESuSPNTNI36BY0hBHFo9Zm4Bzo9
npijko3ODkWsSL3tcJ1sGsILFgWcL1vdsDVZ+GaJujrAMd124pBqGLLLHzlITFxEs3pZQIpuWs5X
Zg6CiEQJ2tMyHTVot0gyo/iDbLKnYGwrzDQWdYtUkh6f3VdVCBzcTLdlPiASl0H9Bj0qEj5YmLfj
GyqtT0lq3rWaN1kUKltl2jDVUct3gehr0iLVVcIKZaD+DeZq50wlbjMpyG7bADtcw02Ust/TydfO
5vS91GiiUvLir+8kJqllTZp1khJuaNQ0OCI7ok8DpgVRdpDFmGctPnxQG9mc383D4JNE6wH0/pi0
VmaPih8qXEtYa6ot68bgqMZwqPXoKSZkAWL4RQxgz3MjQbwsB56SGNpFYayyCZVYXgOHqNraQXcR
ObzpOf5lyj94yTZyZpXGcmAglzNIemI1JowRfpKhNey8RvWorPCeItfv+wbmemgmG8SZjGPV0XZT
GZlL3zeHECaDDSh1CAw0nhwh/Egykfar5DykfAaWHCnHtB559g31kIjbJubTZARNj6gKTT8y2mOt
SMjeuEgnIJbGYTjA7mvjrSHUnQ8kDEIvibU9w1xsrMacHnt2P8I1gVx2PeajCFhRMpHoOQn+bEEL
KyghHV0TGiCW92GUL7ZOjx9G3k4xQH4PBq09rA6lAyH/kVwEMPwHHQiLP4wx+qFe5GjoKleyFvmU
FCo3LQ4OoBxMpGPIQpmqXPpEdSoLtoncqa9GjUcCDTDSr89Z4HUSOViWAktKRfFmGp4W+mAi72nd
Fs+KTB8ZlWVrhe2+Tft7xI6eYgU54ibjmTsAW1y6fNnxdDXBAdVmyuxBiGhPikDFunvmcAa4IBMj
NrC6ENQH4zmpTO76iFOiwqBO1pZ0Q+bY8xgbB14Fk3ILl0bPATDu0pMFhJOaAEqgpd5IcPr4hvjU
WgxbrJ7meFbsgjD5SGAs0hoFPU+kphclcg2sUaWWqZylMu19PNL4nACPrnHCKEc5Z2wbOkJOizkB
gw+HhX7lwIXMkoxmat2yQZ5sWmSWT2V2qyAxW6K53ptztZt5HnayNbN8iOnQqZeh4uiNbmMdapnv
aVNSgy3oFRjycpbOxYdBoSQVkSOkBQymHb/TIB2PUXOX0XfW28jwuhW7Q8dsF8oaOI6ebVwLQnR+
Bn4SYR+tOdI3Zm5dzUo5z2TsbRNZq09AMt1ZPwfZgqMZ18Zi4PlvGs7VyBl6twqjQxup/VZa5kdy
lMhjoUZjw1VSgAKrVCI236u041OIhsNI39tXg5qAVAanTlsxp+2M8qTMWrMZwUy4K1c5nF6HeLkH
Ejb4uozcW5pbqI/j4HXs6QmnMd+UtdxFXIt5OQ/O65jVxBJmIBdZFsruad3OoNJD0l6nkboNr0bG
fkT5d6uzfzuCFjSjh/gY2JF0KVDt7dQBQZ+efXTpWpIaU7edbGKPIsq4raKZC0Mowhw0DCcT42On
oc6xC0Fw43Cb2+b39S+yJJl26dB/m5QpBUZnKYdIGZ/sBXXIEodOV6QkjmRsGFWKlInn27FSNg0r
38ql+g0p7eIXE64iw3xPZEoE+tUw3godEZ2WQWBaVUFWBMciog0MHgaaDLTkjtGj0WxXmJBqxMML
kEXyC6Fhl9ypWxHIp7ac5Q0ef2yWdcddkGM3a2f1vIIXVItBRoH9TDD4XOYWShBq6Q3296d4msBv
1py/yP3aqzNYc9T2mjcoPC1xFZ4zq828UdYegngFgoYhbERNOdJdL1GEKiq9Bd1LKZupL9tLFWK5
RukRsOMf0ik5apZxHzbCLRbjMncMB4Kk7plp9/sIcekO7QcvLlfANGtCdmoJy4yKdRk34lcs+5nS
pHvQ256ma8hrl2nyrWI3WqBsUxu2FaYKyROmvJuKQfhq0j0YwYo0qbHpoVXcxmE/klXEbIK6nAWi
duxItMdZ7hXc0UCv9ISZOQXoBiCG4kTMogjcy7xm6O71iSC6Gf2/p+pwCi2cAWXdJH47DM9osHYh
BziSBlgiZmK7G9lhtilLn2lh1PtaCZ+yuMCkz6vTh9aR6CJj1xaM8iz7XQkg9VTSwCYg5+2BEAp3
LphPDkgtvE65lKkZnrh9yXpMFc7xhuGAgPfgsym7qmeCzGzhM7DpRXIWt4kgNOoz5SxSiASDxKim
W8QjTGdsDhudYYVesGBpRGpdM5H5TMw7bcjfui5TfD0smORLtz2fIGSYBj5mineWZ13BbR9nnGzN
NtvaFsGboU3QpE12J+rDfayiIWvMfR4M1aXPhwo7iBT50KdYy83Qs40Se3ee3bGJZW5lDO4cVntj
qQ6RSdTRlLw0ijwi2rHYyuqZyTyt3c2UCAMcWQfdjEMJygg8dZDNSqYmZY+IrMLgJGslFoThSWHo
/dyjmTLt/qzOjFDXQprWu/Hcr/KApdlPWNW1AX+ZpirKjnkFnP5WjG4gmL2MKjucUb9yzvgiFqXa
1yZKWaE8BgVD6DifUiQoi2P3PZNoskhdNhEqAq3qUIUvxrYld3k3hsgHgfcrBw6Qp7FiEsXsTjqo
RWrSALXvgXLk26rec66TuaTxC8EzgrDelSESziktoQI8mzIruFvIhBhV/Qqcx81Mmruz8qCin9nI
7SRfzI7K0MSwQ1WFuTSAEQb/B4nPaKXXBuUxiBKeJYOOB/EWtD2RXYbJ+NalDWupioILne8a7e0E
MEyu+MCU/aTodAEClYWqaO9F0T83+ifZgLQvwknyyuw9Jd+evkXtA3c5xbZNMBQ+wrwL57M8hR+y
SE9BCXGPk8JHTszodpT6vdFCvmJCVNNiynBEpvRqlpRts2wEHgwFVXgqsxTkhvLaD6hlAyTxBkn2
rCVvZbQwSsNpgHoPwW23zFCWrAAdqVMmRu2odPy9qlMISXvsVQwlUhA1tKIvYwfFE6fHRRYygvXC
+paMfeRbCsfohWA32iawQzqpORojoy8G8B20zi+yzQoOfFUMTqJfu7kk+egZ7Po504AeTMHNDIN8
x2hIb9onqiVlxxoYMEtEXM/2rDZkFwdyRXqakXFWj/H8Isns5eVB6Ve/kToxKhuJAICV9kkTS3cz
UMiZDNCqLpt35t8A5u33bCFGYCzyvTUshI3FtHb7Pv0A44acRIpe9elWRJqyp/mNLYbNli3lyB1W
3dA8fTJU40VRlBuifV7jvE7vUwO//swz5rcpQ1H5ORyxYAXxmhxvecTIA1+P7cYbE/Tj9szUI2jH
6czBIeLYGsfG2QwA7gKKqf0pLgdHZ+MOdBgXdBkANyYAWZrNNLbc1SluSJ0+pdMtdrTjfFZ4Noch
uuoFN2TVXSQI0I4sVgCmBdkO/GIMA2rCaiub4ZZ+Jw3YoVV44Ffvq8G7W4x0kBek77hGJr9dWxz2
0uVeOKvYhTUW0zJTEPZpGO+LHh3wZLamw1G4pJX0YWSa4ZIES2MlYkhW2/ivZF10+wLuVZzSOU81
jbNirXMYnciCsVnzRL18YfWG7YrB3SZPw5e77EbL0pqhoGjOy3gIo3lhJ8Xrg78d/qCvBevzYUGL
Irym2i2MxHNJCY/gMTlJyH3pjXOJNOlDiXrVb/uYboDeQkdN8n6rVbSTyd67hAEpSnqKTgqsXDmp
5VFNGOIOwcicqfaHnMN9ZEPwU+zG3o/j7DHX5GmahszVq+S7JaFHHHo9PelLHRw1btUxNm+6xnyu
FRO8rgFQow/Xk13LjZMkyVMQ4o0ypviePYU/Qb3f9RIJsJOau+R/0s00zG1XkWHQ9vVRvZFpMG1X
48+YV/muWXtKWnlv1daCIiH/0rlJdSvLnEK2OfbdzMTYXeEu2AWJ2V0uk0UWx1dTjDrnGfutlbKL
bUfGhqWAaUn/JBvNdcpEewhNHAOhqD410ICbJDDvA6neLUaauGIU6tZe7AxOt4RNI2RX1yzkubPQ
vwS79zjSKZhrthdN5LxjEuSKQg7zs/ml6ZXXdCD84Wq0PuV4uWjBmW1sKe0eDi4iw2yuV68FQl4h
TmQCkcKNdJRFo/RoSzaHyo4OqcxRHZkoYmM7pa3eQ22r9elVtTK8RNCA4NShYu/mSYb4JjlTUdiH
QvoSErLVcGAWDcO1uBtltuq+ppwnGRpb5HDtVZs48zkjWil5yxm6Pohl32Tmba5C0A1SY5tI4z4J
+IgVu3TjCZUcXhim/Ugdd10ySmxd5J0GUzmfwoF5YGFPBFYOgmF+v6aV9RIbcF0fZQmGxTpPTdqu
pEoEZ2kHhRelxJrZUFxAuls7ZQ4+w8QgXSZhqKpOX2GtGptiIeNlVFGLG9OqbifyZiPA4nhp2RKD
t+gMxYbhTL5G6JAxVPJMY+WyanFW5OlMAf4YNvG1qlDdCrpU264GK6ibEe3jvrzWcX7WOgtVgFHA
s1BMX4EbnojZmQ3paCAVw8RFDTUha5gaG9xiOVOhhjVpzpVmbiHc7tik6u3/W7/y5/RfPstqbkj3
7v7pfysv7/m39t//5GL+559/2/7x+/Bb6bx373/6DQZHbIC3/TdG59/aPuv++e/8/P/2L/93//Lf
vv34KQ9z9e0ff/ss+6Jbf1oYlwWu5B9/tf/6x98Y5/3O1Xwui/fP8i/f8Ier2fy7tupRbdPSDZmy
XTX/u6uZv1nJobZuWpZuog/5ydWs/t3UZYvvkm1FtRRL/p+uZv6K45dqC1MzhSlU+T/jarbX//uq
zOawLNZXhi/aAsKkKbqCq1loiiL+bGpG0ENo5DCjAVFuuWFCpz/e6g5BlB4RtM6wO89sJSzA4T1M
5cPoYhzzY9+El+EtCYS+eXN8CgdyVMqtr/od09zN/DI1m0PvRbmTeOPLvNMPgI4OY7jTjQNFDxLe
9vKEUnWT7/Kd6RJUA2uZ8XNu7JT8Scy7fKvCwiMIewvZHWiXfocTeuCq5u3kDQ4RtZBFgAe86VTn
tz2XcIvtyAWZ5Ud7w4382EEWc4QLwuRjPvXHmPb95qnfRCdxUW6zPcfEg74ZPOVQnZjK+JyAX49Q
E/khxIs8a7vmQJ7tR+wRMbF7gu9xr26gTPD/wIJq3qSctk6BR3BljN3obnhVzv2239wiqHNlchQ2
+ubpcPv0ZG/Ox/U387Y54eZw39DzbvDKnZoTcR8HBJZcOzKqzYv38BBuPianOpHu7OZ3JX+YPtUU
2UBtKdqPwqf/zGfBFIDTff8UebxnbG78uLd488B7tUn2GMH4s8kxP+0N496taW0+mldklHdkSG+K
E8rjy0x+RvwoK8VdTBvZTzq6siGhQMSBqLdMFX0mEbvuiPiZpiV9FwxVCMvDk34bX0lF8tsd6Vw3
C+9oPN4vCBj0klcGQIk0OwzXJwRX+8YPuy2tWSV6DLMjmX5QKu7rjeyTtPu8wlBvB+kIJvJ12j08
oKrHieQzz952DmLQfeJYjupEe3pevnZUFPeJlAntm/ycefIuPZBN6xlnia1lOYyw4A4ciB2JZqIr
sGM4T0RIohpav9CN2qz+2R01js6XZto/P2KGaqc934YvqD5kUE/ux0fMwvXbkDAPJmqY4cmmJWZ1
5V/vIvC1NFDA/Msj8FPHPLXC5dS7EHXOxn2bbCSn8q3n6hydlLN635xGH2mreZU+7I9yEY5AUM3h
VtC/Bex1SC8gl28A2LOLnQk2ElvMJfSQhe7lfKWSIReChX8CWO2PJ3NfTM6iM2Z1UXwQkqLIZ7UF
xoXGcdN/Z1ikgBCn3aN71UP/TodIP3U3LT+j3I8zWmnMITsagIfoyht7Qk7Yfw9u+ZHOB3rZzfV6
OnD9bEL3tSPxwMMyYj4fvSCFqx6KgaYCINpt+914M875MfLtPRVzVm8lVz2kHiCODaeDmPTZT/Sm
fG6y76CJjLaU0KUX3jIk67CGjw49lemF24wdCsTkFXWq/upIiHLvxWfibboNJZ7f77TzgJLbMayt
/skLY+v2Iq/3rvNOsTfbMD1i5uPdoXuGluui3mD18FJnfWSF+jgT9I7DctN+cF3E0yJyeNFZKMi+
ewluk2t4nL4My62/SR/EaQd42utNS2Nx2ul+ET7XFHXzg0JxvpvPhadtvdmdacFvuv3i3FSefvyg
sjjznDDH+Uov9FbjjfFeOMyYvmEFpO87bq1Xzn7M/nfK6zU82++0ABoCF6/KnXqN7Uc1gcz7usz7
bivfqmflFWYdskqCWsd+8yn28L2sG5cztm+9BJhX8hP2pE31oVz36p1vbuVL9F29WFfyAtz5Xj1c
yD7YlUxkN0A9zXSPTE970hpeUHNBsRHtqOedxH1/j3bYzO292NxjdLkewAJun91qE20us+Pqt0rk
fioOzJ1t+6Wc+NVGONpL8f6qsnSXpDlvZq9ze2f0onf0qRsOGht5iyjHzXbM1d3xdFE8eXspNs0T
EgXtZmEOZm0YGKB6P/GoutZNuRf8k4rvZf62JXIIaSD/Btm7scku+mF0uCD+83xCGkBQyi5mmA/X
vdimZ+M13dNP775j3OWX2fdXxmzrVVy6J5QE7THzKdifTEA0G9Qc2KTaU30aPaQyAxPQzfA9UQ7I
0leE92bZkoEH54//6dx8zy9Ptk/HSEWI2HYHicH1TYaMHpuu36Nsd/ge9EE+AbZShlQLuz4UibP2
GYqGLoynuuFV91/BCvEabM3BJc9i6HNXOqYvu5Q26vtjskkO99vdd2kPekE5GkfLe7yggtNjzkwb
/Z02wL5hlzTP8iUdt/M15i0iDNLhlO+v/+1c6RYjkfTGjsrlmz4hU+FD8Z7mdF/8FoPr1nohQ+Uy
niDaYPLBa3MmL4WsPOlr0ByTfipiYJiL7q3t6FjnN5k/xzcDqe4VG5v+SiA9cF9UXgwnvGrtEO9s
R+7Edg0LBsH/f6WY/P+oTDSprf7X7Bvs0Nl78fVzmbh+wx9Voir/XbcM2bYsYZiGYthgbP5g38jA
b6jRVMSHtqoL/tX/YN+Y4u8CGI7GQNg0dSpC/oqxShf942+6/XdL1pESGKa5lp6y8Z+pEuVfyTdw
NDVNpnikRNQA43B1P5NvQvrHNZl2RD1YUnI3cR7BPBb74QI/UuRac7DoLLk40BgZCYyIlSJejCWs
D7aa5/uf3rXrH6Xpv9GmuGL761qK7//oYnRNpf6VBZWwCSbo54vBQd9jp5UNp85XWS8D2O2cJ4RK
N+xuiwq6OJZblBVDl7njbJm7Lk8JmsuidF9WBHf/i8tZqT8/FdAgFGRN591XZJVPSVi/vDdDrNax
rIXCDYwRhFg4dODckFzPuCJSCeWsERVfYxUrRzITHi38BaRJK9taG5DvW7rm/P56FI4mv16PgU6J
z8uCsYPl6s9vT4muVakE0qKYOGWkoaSnxagiIVNjtRm9iSOBE+s1WQAZzFVTNunnq310r6rkdNCd
gE8xEc4IEKwBcLBXargOvRZH+9wmHXXG0Qw1rtxXcQyHoPiwrF5Dnq9Pd/gnA9+A4gB4lBjk378s
k3v5Ly9L0ehECU1niKH9ck7Jg1CqBelHfKQY8RjJEu3tI0/IniZ8cXEI/jSdK04hUys5FmPyfZhC
f0xtxQu73g16yX6fk54Wbxnox35Gm7aVFZIqabFdJbu4FHkdpoe8TB/lkkwoRbfk7aIV5WOoI9Ws
0EpzGp/HlAkYiLwyLKS7gehUYRPrFOVE+Uio025KqfeqYAnPrdkj/FsiqKKLrhIlihTasJgD6Ama
+IEk4pNUy9+TbhAfWd2Gp0Ia6m1BQBC+N+OQECVpyqV9U2u2dWNGuACCNMcKIPdbi5wc9numqdaE
Nko3q11Y6eOxXbRXTlJIhONEfTSZtMnG9CWjMuDFFa9xVvc0PAOy2GaTfq0ZcFm5gUa+mxhPdA2t
d6CSpHmAD/n9pyevD8HPDwlPCUdW7kf4WZZlGetN+zM6q6frgWaYYLUm0fa1bl01fVlzcakzSfR9
Rp5kOQ3J3JKoHxPyjfGSYQckMZstq29p8WsTpatkqP9iNVF+Of8KwZ1sq0LVVZkjuCl+ua/6KUuj
Zo18C0Ry0LsR3nc03uTSVYN7gMDV1I+TmhCr1z31ul2+yQbkuYA4TIkXISKb8QYK7bGezlkVxhC+
gu/mIIJzqZoMFdeYg7GpGTj3LQLvtqlgKjQnOkW03VCwXH//Pivrw/2n99lQNMF4VzahqGlC/LIY
EdKums1IFl9Kv16vyc2Gp/SBUrY4VlnF+ahuiru8IDEo0Dmf9RqIiQbYdFT0UE+N8V5Es34UU2Ld
KHhdLGirNHKRgukdUSntJB5wnb7//qLZi/560bz5qiWT9kYK7voR/XRzEMAaEaKTaaikM2fW2GEW
qdypZf0UR12+zXGl9RXDss7SmP0RAkqzeLq0CbOkvPGCnNRCzOTry40vv7809dfFlLvDxKary2ym
igpN7s+XZkxEIDdwylyrkkBCaD0R75YLDfNR6NXyzBSep7qNrgSEIF5rauA7qPil+zxGHBbIuQPz
MDg265fCVj+XnJmuVHXmDTtGidutuQu6oHmytY7jV1CVV60Hu0Iwx0BgppRUxuM4nwowho4lTfUO
QzeAYbtS9iwlVNJ9KDa0PiN09F0B1oaBNcLJ7F9tcX/ZcXkX6EOpms2ix031C/iOybeGWg+NU0PX
cYew+DTGve0XcqMfy5XiOQogn5Na68fRbPE4GpSqVhxjJyKE5/cfifyXW3y9GGy1tqqZBrXIL9u/
FZdxT5pgSojrPF1/PKB6qBdXm2SfZIxo+Rf5dO717RRE2h69ro0hiw33X1zGX+4MnjSWDB402xbs
/OtN/dNN2w2BKHuZxEyj5Yer2UvRauPRgpqOakYfX+5mC/1Jhd0M0xuNf95c9TAmvE9znkKTyfPS
E1YqX2KwRwdyhMuLlWin31/lr909VjcAiGQk0uGjTPzLekBOMCO3ktm4ZlaxHySMjZEBTds2RnYo
hpFkLYGJuU5cY6ro9eQIlsfioSLoIRua9O7H0yghbfQGFTDdEvvw+wIa5wNxrBkKhKxy6Xhjp6VZ
uwlIbMBG1L1FhvQO9NpA0wl8obIZa84WlgyRNJ9WXCzHdEnuzIRoRODTy6MWKFc9Efe/f/HKX29b
VmfdQNUoLE3jjfjzRxSp+VQmcRO6lM72QaxMMWlBjhd3nCnNfNGPRdlZrlnHL2GzpudFwFuCFBSf
ZGegU7EfIKaObsYkuS6MDSzlsVQK3ApS5RFOlxxTKU6ObT64/wcXTm/XsNiZaMvavyyIQm6DKZeJ
WUFXbDrhhPgadfK1M7rkBnOP5KjS+KXArdsy+rAjQohh0hhJEfZM3DRkVUP+2CrWXdYwQU2XGymP
jFUaq2zDhiCOMxyD8Ob316ytb+bPO48qeBx4qxWdoFPT+HWHR1PXSdFqZCONVd2HweB3jKiPVZim
u1kt6S037U2EenyO+ti3ZOkBQUZwzLWOhNQ8t/d923+tMSvW1GOVDmZ6SUS5OqaSl5dqqgn+bpm/
LCbo52j044XI8yFsyKDHe3ruLP049OwIdSap+1bu60MYAh9v5nINubXRxw+OltfGfUsnfDN3NM56
qrdaIbcPI4Tkh2GknXmE7YNsc6DQpvj4+3fIoAr/D94jxRAqFQe7NMXsn2/IMs3alKk/r2zWDKDD
OoXoOMf7Wg3zCMVGSVVR5+WphkHzx5eiNO5Fgyr4Rwhu2iXo+7Hz/vhduObi/vjViFwPeGJyWNL6
kkzjcD+ItiIvehkOgXURctLexkZ50cbaBkvSd9e+rZ7NLp5B5/BHP1ZSaTDeBpW2KtuToHqcBoSP
pnwd1vIl0jJ6sZiukKUQEbyaPeZxM6EVw/dEftr64TaSDoJKmxv/x29lA3eGQBnqd4JKNTQEgAGD
wbnSDRjLqbUThKFxqyJCzlt81Ga2Ledo5UNN4ZbVMrkgIMCctYBX0ThNYcdUp2M5vhXtWAVgA/uL
VYTGwwJQQ64t2bfFFCKTbcyA0KNqPkryPB+tFpLEHxcKLeQYavmbhA3FHyeFYDbym7ZSrCs0ZZix
yQ0yhB+fBQEcJbmy83ioNNrHzaCeg0ToB4LUfClOiR5SkOm0LT2YKIVTqeeSeh2mqnPZMboHotc9
O8vSB0CIK9W7ix8xq+B9nZqOfB7SNYOlul1CqTxDeH8JOzN86HR78sYskncjOMtNWZqhL3TzK9LU
+W2QUZP/cWmpBs5AlfDpRu3Y7hFKF2ArWBkE4/E2lcWdamofEnuii8uVpS9/6FAfojYHti/rnQpa
Jo2fdb27R8mu39u1/mQtYP7LOX5S+ipA4YlBKVhzCEPKnsdhFeYREjNPqMeRHYu7CeGwUw1t75rj
fayJ6B5m03SXm46JbHuwOah0Tc2sH2TuCSiE6Umdpj6bFCu50d6ZS4ejO6VlHcYRODwbzGleA+7Q
7PAcWMBwE5QWHme4yMlHk7QqmamsaU7CkQZg7zNTCVxHFFzSwuhf6VkFCO5rvWlKGQHlxnBvZsJp
DFiDiB8LsPDo4LLRjrcmnPEjYrTnNXdjABSYKGN7g1hl9H8sOSS3Ga7GW3z88aUeJf/Hw9HPg+Kj
pYncBMtb0zBIj8xHTA7iZA6rwjtS1qS+Ijojm77VhSr2BfxuYkEBKEyqcYxnZAemOj5ZBZQ9OzsK
e+5uoScQasPzlSLJMWTRHZQal3OEUW0rx0SbogZ6lAGRAO1MkDX2EorMiK6HJmMpEZxJWI8JEW+t
pyrowu2YaPTD1wPuj59q/XggwLLgx1CHeI/aqHFNo1hz7+CsD0ZlM/+ZUk+WKaOxwZZTx9xMKeQd
gtEQdt9YHTCOmteICDlUaVALQrPUgI0B01uQZGzCKE++5HrZGdPyAsrW9m3ZRdZR3kZGCZUMrsTO
zLQU96cCEkOOpyPjYXMbkvvkaVGjIlthGj+PixciFr9IJR68eP3VaKyqFJM0lCyCYqBrpXnWIHIS
EMADH+Hau4RtHByslMC4VaWGQb10Zdn4RLMxnfPl3C4ssLIkjPMQ2M1tNQAJW4/bhagowKCSuHEY
f88NkoT7ycJmqYiw34PkWi459/mlDJv5kMuj7tojWCsBnaRAiYOAJt5p0E73UUL+8I/lIMiDF4OF
l4jLfMIKXugHO4AUixJneMhGkE74TIiFiQmqz7QbdVbfTJwKh3ZhrYYzReLLmpea29XrPJ7nMsku
USeDthtOSlqXF6kqN3FmXdApOuU4N7cTYrt9RFPho2k7shkTgqImdWEWtLZEGOiFhzbXmfQIXfDZ
opRuJwv3YjfqKGn9yh4Q+Fh09qd40u6kKKEVXMVui44dA3SlHQE5M0ALrHpX5ZnlGdHwoLAap6SS
Hn98gceG7gVFna+txgAU27Obw33cZPacE+kysadO9j3KpciYHkoFMyTdMwu+zVsWFeKbYiTfNBP4
LAXQsGMBb05tx0AAxjLANVaPKQvKM3nwhJlnQw4LmOUOfaY/qpAEqOOqzX9l6zyWY1WiLPpFRODN
tAzlrUp2Qlw5PCQk/ut7oR68HnTEewqprmwVZOY5Z++1/+4/4XTwUAVZg01nMpHBMm8dKhfpDGXv
U68SMFjmGCXnxUXm0B8ch5IAsSPO46HoWRg0Rigu8WOKgjm/QM7rTCVWbVX1ewJSoZAsSVow13mR
IRpCmvnaEg01eotE1vEnyv14VcviStkXXC1j/kVDbzxI3cZyX1bdukCltq/6kehwD04Kv4/idQgK
J7JhHSVE9loGP4p4Lj2PtJJY7XzcDD3clLlF1ZnFpo668FQ3gLvGodWQQybr1kbUY4SMOjLozddQ
JZ1tyhR3O6HCJ6UE2VrfUBPNTwv0cf+v2aOhfvB1xXj8PUWZYf6mca3h7UqyE9m//mggLvm7fmI7
6HYK6vaLYFobu4+BtBeu6upuhKP11Jjwx7BozfeZ0UNNNLwWnsWoYmTB/9lX6Z9zKHuRbuDHAP6A
B3zWLfjiVCeeu2t67HuFsadZhGKVECxc1ijtbE1whcahibSbrJAxmI5ZhtWGKntPojLYxo6+nM31
AdqbI4HAAMgkPghHVuQMune7QL4zZ8cvKHfose0LGDJGiF9iZ9pIbE6iftCWWwoS4PGg4Ta/RLa2
rqLvCZSR2z2i4Sv6VONNyXfkZqh9pVqtWu9M+xaQDhMi98e+GcU7axS94AVKJ5Tt6MuLQeV8UOur
WJ0YKw8fnZszcanCbzbH6KKOClV7Zj9svStpvsbCV3TtGGYjGxExB6Shh5+ySt5Td8LswAmABO85
jlYLOGqE+nhgSSYLAlPcOpl0za9Sshon8gqv4yDP9YCMtyP+jjxJBLlWEYhd7wVMiGbzrg2Qae16
Ku5HPAetc56Gg8M+vxuaCDadl7yZMjuTWw3FGST6EjHIxpIhFVucIGrEJnEyO47RNXAtZHhTs0Fc
GGbWdOFMfQXHDLooJOYxGI3NQHWLM2oVTpwPgpTT3fhC4uoRChshuFA6+H0Su9j0eXEc6aKmQqXs
SvFclarSb1BCqy+Dnj8rUnshks93zJk8hLQR9pane8rGisdhi12OsJCQIVvABnUeRFz62WQfEpon
YxxdOZ+BGm2kP9HdGhg1a9rYLNFT+bVlX6NcXQvZaQ+7ZtgqnV/L7o69KnY8BkEYxg0iZcwT0KHr
G73J51zibB+R7JGGd/P0EZG7NbxogmDO0hu/K2wAC8vDraEzmdaciFBuLz8bIAsmMR6NqVjHXaU+
0gYLHf1CwbS3yS9GbyBgyTwXXIhFiAytLo6jfgwhaUGR40uZPCVl8CgTpGLzhULVySRdYneNAYCi
TxfuHgE6qAqg9KFbZdsopCFOlp1bbhOyUWpwHJP161n9wxucWx1+Wm1wyDTAAibms1i/6BVuthwK
cUejAndkgHSuQhi+ZJCiMgZgHpAniwk71YWX3UyQEuep5Sx7HR8N+vsJAfK35+HlZ4mCXV97n2k8
fU5oZ8uxvSPde3b0hPZWbT1UdJttMKeapBoJmGpJyvBIsDpR7IRHmxbiN+fNahDqIttDVFK59o2E
e2VTaXECeE2DelWDee90INezIeeVxM818TE40YiWStBDUul69sUsfwsseG7xaafWPsb1K6MIniVc
c4RVJ/KEV04r1pwctxDct2b1M2KeVMcbKhJLMY+1B4OlBzel/zbjAbdbSTPAKIrDpOMiK7L0bhts
9G7TbwZpvvN0haAfEOoEMPQwbzgkHsARmapTGyTKdtTd16yOrHU94qX2snEHeJ4u8lxJZcNBI0Zh
Ccvq25MVuqaWsdVL+CyDo+2dQ3Wn5HKlwwkKHLwTmYqKkBY6ydABaWWCczm3J8S0tybNvZdQGwnf
y4fnvEmUQ1h5QPryvH/XiaJY9OGocqSwFkrVNVcjko8El9J72jnTOlboz9iZzPdFjV2Cxs2Rlm+6
aisLqec0tj7F7G2QNCtzr0Gi5bxYqJxzYIm5MDct/ZyAMLQOTXUaYmpBmVW/VbBeUfYuDYSRNf7Y
brDXPcJUMrKz3q+WufI0gkc2AHtCc+kTbCQE9WqN7q2ZusDmDXtSdfPZl+aDLSweHDybHeDxGQ6N
s2lAjtrzJLJDFIiylV3ieeYukMj9R9yK3D/uXi3BeQQSvakTZgur2Q41OZ01aEl9bHOscaRjA++N
g/LsRWQ2d1b2PfbWRc1AxOg0zxkH+BY+uzJehWOxpZnhFzj+TXTbjGXo93Igar6TUkf4G7K4Fiun
6+n6t/PBz3eNhybe1T7/iJJnGPwo4isGpkx+OpWereNc3Nj87myGmFW7/UwKUhzj4l+AyyYM8mRD
ToB5i7VxgxVaffbUXgKPsteax8yfKQTpcUUeLkfMZxSiUEnxjFgh8aodqU6KQYgD+NifqqXknrai
tB5FWgWnNiKuoKBaWkgdaQR2/6R+4oLBlsWF7DDAwi4y0JXaFQ1sXOq6ZB/CeF2bcXHMZqBxopv1
rQmmrdpOXGwhxSIJJI7fuM8wNdaaYLkpnUUEZibVRbtrutg9WiVXh8WZFloVxkKvNfqNXddLJ8sr
eKR6elHcnDjx/LMRqe6XZYi9zCiVm1GS3K6W0YEEyuToVN1cBKJ3isij0u9J53IuKEhZtQFRngLd
n8xomTWs0SV6NshRgIF8LoFVwzUIGpcocnUZktSgJtOSsgDzxd5lNOPA0imw3iZJo3CG7vGBacic
6LbheyZhdA2yJNkS90UoV5Tz0rCt54qKSQO7FtlBuKkBATOuSwaIg5O846N/9pzsRju+2DDtG/1M
Ax3l6aaG+UFPMYMlSyli80NjLLLmmaU1G7hom3i8mP9yJwpPMRH0KbWNDOPxpRi6eqcE4Y+0AVao
QyoA2Iat388GbYvlmg3oXkdrwsVe1d+u/9XcW8zaHg6fWRIu1TFZtoDlrJ4zeoCIz+P7nlTUmI8x
ZXWN3GVFoEr7Vc7QNXYDbk8ryvZU0AtDVljhEHzZyaKGfnFoEGvroYcySIJ9T8GnrqOGXAonqJPD
kLZrkyjdF6e0EKnQHwlOeFh5RTt4egPGYLj3/3qUVLlNTyAhzIrcql49TcEp8eyD0Xq4UeSlhwRc
EpjZ2WVGorxxs4bIWOQiRAOKql7ZzL+WOxiv0Ujb69UQs0OwIncxprV24yiwKdQItMLIqb9PDCZY
hkSoSClT4JVbdgN6sDr9VEky2UzNsB10jpAuAFUwXwvdqbgdQZ3Ic5LS3bdRnanACKKFFyJi44Bk
I7uKvF0+3MYRunDEstc9N85TlbwkxXeSvwExhn7v6DE5bz1BA0r0Uk1Q+0Y6tftJ9N1r1ycn8rQ2
ZOIN58pO9KdU9L7KPa82nL7Y81Ma1/rJTWxMgong4Oyq+msVNVdTOUo9OxQTSkE3/KhxXSOfj55R
pIaU98Su9HhT4vxgp0G7jQp0jI6TM6uepi3hLodwtjqpcb4bgb2R1+KbCP/6EXroSoQro0GyOK4H
CCGcUHLI2SvBSzmsbAgdNPWMQ8w2xO/RbOJqXFRZvAxvOP2WuAIWkXTSlRqRE6SjfndSdP9j5XvQ
c9eGq9bPRGaUlGyt863YX4QU6r9uaTyoCqmM9dduxvVg5yGWLQLeCUyWzsqegX6ZMKzP6V3wG3Q/
Tuzb+TooUHvsB+Nqg41Qdo721BiAqrQnNfuFtbYEwKpxdKEbgVCzPxSKz+raO+m6FxttOCdkXwfX
zqCtws6lz/k0GwWxZOaP7bNRPkKgpNULgWqZ4o/DmjAGByEo+0aobrMIcCMVWIFkMZRfBplDHYTK
oP5xEFp1sxEKKMXbSFOxsP5BMEYaMFjQ0NdGs+udQxu+hQdihFpvLZnC2hu2QfkSZAfbXXEHOvUr
jQmTSIzyIEqm9089Sy6YXp5uT1Mukx2tHLUBtsjirxpkeAzm1oH33+Zh+khLeDAtO+Q6BI4P6tx9
ExbGg1iQ8ejk9pokArnOzKXZ5pvUaXi9SiquAuUr8A2VhnFSa8SkQsHpUjRtZZLrL7iMYQClVM/W
UJM9lMPGleBdlfIna+bnL8vxgLm4VKPM23HWQRkymv1loFLZVNXSAweCsmNcCEZQhPBcyV1YzEG4
3FAd7mJlmdOdnPTPqqsTvxENY7za9KN+ZjoyKtkPnWVtjCFCXzjIcVXivOnJ164DEy1N7DknDw3G
plP4FSIWnGVLfs09MJnfw0oHrS/cA0oF1KujOIGg2qmzoSULDzZ9g6bAX9UGUMVVLO/degKG4mRv
A445kdOUpu9jrLWu9SegODXK4kAQUlQ/hIkwPHtFm4L3olnTFyY1fuXBJXSMXd6dgpyx01j4bQmQ
hShPvnzBvb1NTbEtkwD4BwppSXFp1jK5MSEeYGTXKkaWKN877bUctlmCoHk4JuWuuqsWlylrAgGp
5LpzibPvEY8UVNTe00bnfmks1D7mM+u6myDpMWA0zcZQrTrWKj0+pAdry4ilr7YZBbugfB8yV9sz
hidhGn7M1BW+jWUdc/Ka136hTump9uSuMKYDoKZ9WtF6gKhfGUVJk4D9K9y2eucbOPqNCM8ZwIq+
s04xqbe9/gTvdBPBehzJHEjnMjaJVlCm9vPzzPCBOEw8hh3XH+0pjy2+nV8TUDwuQsuYM1iSh4di
CNZOWSyxHtAP1F0ITsUz5FNLv2skoDFmXqh4oTpDWxcs802QU/AXGx2qDIZxZptMykB+6gk6Y8iJ
Y6IviUXDtkjgB6Vkj6QVH5SEmzEUN3q2az0WR7hAZUQV2KxIEdpUwtyzU0GBxMKPlievTvwX5x/x
+AQQhNzddqlBIu9blY7EU84kNJccKw/eyKgJmz8GoKXlwPuDAOP24BqMZssWy5RC2/Rl7utRfOTQ
QPNQrASmKIOU3w8b57KkOMLFyV0qN26hrqz+hbM7O5EJ4i495u1lwJC2T2eLdT6/kYXz2gSHgOmE
nwYFVAQatW1BmEoMJ0m4cLQJVBq+PAiJEpTkC7OcLdTz6UTMrUaVNi5puKXLHqClCg1eZsaSOJxF
IuA6Ofm64N90/qIMxRjhnAu7FvS4gYMWJIQzw/Jkvy065Ka4vvRJXYOTlYU/MQmaUNIXES3cHmIE
Zd3gEGHGQSxCo03ent9yjcwcsviRMpKu8WWiTFuAzodPna9KSjiT7a1p0X6hrklHde3Zxhpw3rpt
APm/y+JuYTqlcl8WDmwxm/SOfAkbmh4yahE9W6o2Idv5J4tSbF+5DpydHZqR35PFY8WKu1IV61gY
NSaWaErXY17DY3fc07zV5xyf/VbTv5SeRxRunKUxwORqwE+tKzIboIbkzbkqW3nQBdra+aOsnTSm
DJ2LK8zC8VfRSQMoD1fYivuGUEBM7lRfaveeIj9egaeB1m+1+i6s612XVfUJ2pSz6qcspApj+xgc
42SPYfjDdOo6OiMH2Gwk27m1ApwO2AbKsmrIv+S1xU78FJfpmbt+I6qNESOQqPHJuABbDPVY1NHe
pXfWyvhY0qIcpoYWtEvHuUsfOOUYzg+eXOWVTiXlNHPwsSMuspLPds8URpf1YajM8dyO7RtSNe3R
eQ9m7UDl1Kf61WqLi5I2OJPNsxM2h4DYby/yDSPf4HraMM09KG2wUKMvI6baiwoIo3OYjFgXqrc0
dNfH9op0zz5nzXCk289681Qn9rqAEF1zLqNHxQTnMlbfYUJWon5XwnRXFZzs+xvKOo7uLKkDmnHW
cqIG6Wvd6MVQG+xyZY1BPuRipheO7++fmpLBsuA4CpyA+LxNOxE03oZbpRpiglmCl6ot64VBMbP2
Bgk5AO0awpdsX5nizXUSuYMhQKpDXrsrXQJp5oRwi9vyM28VzCIAOS92pxWX3KnKS2Lm4dqFwLD6
e0yU5oAqzp2WFsyJkaBXEAhNfBbMyELGp4ehaWuVI528euMkONyTZyexuy5q5BdsbcS5VHio7cYT
d1m17da2cJ2a3/hRCQkXkki7iK9TpLS3VVJ/RAwMLh3DhRe9vGaDYz/zQ/ODFNm1hMyOfkPGF5IL
1WUsoPOUgXniGkZZO50LF1QI4rHi2pbIXHGJrkJTz57dEayhkj6HtBoOE/b5uXAGtAPh0Zc6Yb/G
pPmWq6pvQ+k+h9E2juxdGOnvHS37U2DKkrZOQKxYn1WbUj8A96tXui6Ve5YToKuFcEBcz232kWcE
IMhc+1C42S9m//EgdGc4/L3XTBN6fVW52lct7lmV2PvNCtdU21XDKrNtCqQUzZsDIzolln6wTNqX
l1ZNxImAe18w2jsUDmmY5GCALjhZdMuqjR3D8vGp6qq0/FckBUfw2KLQm98oU0Qkb9stzMTgrJZm
xTFS2+JIC5aC3Db8sYQQozUaRowBzlLYyOamOsq1MTLtFSldu2uVrWBudgfE+mduhQw2ge8pohxb
SevFsOmTf5EDeCfLScyzsYCj0AxV2kI1nmv7CPON82LjwV6xB+reAUMAFIhFpEkOXlh43IlXQrhL
M5DrSoA1VgdxTXyLnip0g9n4N705LbnMDX9x/eipU8HvWTsjbKeLIIiLJCcPUSy+VTeitdHHr0LL
b3Y706sit4WITTlauRFTewmajPsZp1pb7gyhcXpsbaRAoK8IDaFXlRjpnq2mRK7FQMgk/ep1yqpr
hz+/A1Lc/JD0i0UqCb1VJQArZG2kLmZ37dGdWzuDbb6AGKnIJbcITXfAF4wAyGCWTHrZ+HZDnIat
V99VmQf7mbe0cIG6rJyREJEGs2+rG3Q/jKDZo4dArBn5EuwSkV7jLxwEe92N2aEkzJvTqQ7ipNfo
EsVBvv977783Ruxgui6T1rc5yYB4qS60EjuLwG8OQhZ5o2cCAWNjT0CUd+M+SJbUBMGqdYZPHUza
WUlNUs0wQXOnArEKJxPzhV0rr6FO5a40W6v2pq1bMzCiQ3eJNOoeqUG4GfANJgYHq0ixXzJ3S4Eo
HxrsGnpF+rruBoPX2dPOHRkGJNdHgPDM5OpMenNG1LUwmRJcx/ozjCAugrXttqTT38ssLTaO5TJQ
yVSx/3vP1hIiribSAv8EI5VtJKt8EHBzzD5bFuids97wtnLU3OdeHeRyhyLRR8mxsSwUkuHJFMhK
deJbXYh340dJGnmCYPZF4K/JK29FgE/JCylpGdls9smgg+uq5jRnzZfE4dxK2K3s2U60Y2sM3wSz
ANMd6g/Ww9E/aVVItjj2vclrxM1J3xhgLI3AeDjaHCVaV/aJ3uSEOeKQ89cf7a4LFoFtg+80vYz6
DQYcEegwfMlDWAjpTQhhXbGxveKAFKXbQ8f6cXqCQdhear+tFFYTnk+XZDwG9EYEyih90WppHsbC
OSOvy285iA/+ZoprmyH8Kx3kMnLFC1mi6SFlv6laLOA9UBdxzzMvf+R1ixHQws6dQQIGbWJ/monL
PAn3keeV0y52/Kmz4sOQu4ZPzi7cmenSY1inxffca9pHuIXlTmylohJdyUtK+9HedaOYXqoy9Puc
uMhYu+Vq1J7xZOunHj4JJDSvfok1cce1cNPNIVsNjZy2WT8iiDKQ4YBXJHNU9vS9YygjveqMT16v
6ef53BmH+Z7X8JoEcQaxpNq0AYDIkXAiDP8RVcW4JTIs8Ls5jIFeHDiZc1k5JVnlYbvuPLVeTjRo
aQTOD/LTrZ3XGZdGWltRZ19jF50zhn16bdAvmr/47w0pfoTEFx1HIRPZSHPsvoo6fykablq6Q8sK
zncUvoHD+RAOUaB5Qp5WtgiMfGESiqzhnoz9zulTf3IhvBhEvIqWAAi0Eogduup1DN3nIQutrdVX
mc8uPqc+eeVKR9YEeX+RAYc3oojB3ZoGJYTESalXKCDPUV71EEjDnzEDnx6yj4vgaWbakcy1qdsq
3HT2pWeqxpdS1jd6tB+S8Eep6q2RVgB+6BmECU5nQM5ZEItNy+yfOC3L0sjwIS5xYRcBPtaA1Ngk
NXDQjTTvIg3MfmEa/coUXrhSWtpHlsOIzzuJdup96QlYyOkXqrAL0QJE/nLgELLmDy7rG0F/zMIQ
C9TqRihkC9vgFBcO9I9wGL6IVJvjrelCw2cJ3AyRkbB3ZhLzAhfKmrp/GRDPKELYHU0dwspGNJKW
NyMurCXVE2Qd+ryZhxoB4NkR8ANpU72POBko54ta4k6d8k5yVIQHnRIduIZLSx3bePGKnF1at7n2
YszJtckU7UfD8fuOkVGWnwGPXUUR6w+2HIaybcBUMq6PtoW4pUuIEvNk8cacTGM2zrgPdZcvpmha
WUjceZ6dbep2wUV07ftAFW5kxi8hbubNU6f10Blz5GJADt26GnPFr5XQfKmrmTPG1EThZZyYvVPi
lLq61ngJQu0tGOGW218m8wHbeGs9uc0KfS0Nc6GPYmWbVyd9RNSyUXZSDSyqFeALblIG4Yl06Joz
EFciH/JQtLcYXtRB/AOyGwVBprzEup0fGjUJz+ktqGg/xv2sRGg+2vyT6DRtyzq8sYPokFzsWOK9
1QL7ykJw8TI3ewaquU96l5S9IqasZ/KzNxOn3HiVchzJ4vFj05zoOE6SphMxtWkbaLscC8+iFlX4
mqsmebA92eNVTfFcWuixaiGKXa+QTsHA7ErL2ul+Cjm90+JZ0nHkCyN/ZLxp0tQJXMouzPeJes2r
ezGHWYjPMR9XSm4QRMVrr/MPcyL1ix1Af4+/HJ6MKAW/ot5Hy1tJ568SJKgEycWHDGnix1A0AiIU
BmYVWdTeOgZTKTI4i11goZvo/e6RyOjNKByMhRLP40ZWKlwmhEgmlbIrLSKC06sTQg3gOmwzYGs0
RriR7OxVo6hs7HVVnz3NoIj6J11j27mA0Ce8OSh0YJ4bGQbSuFOda50M3omMXJNNx4vC9F/NNeWG
w52UrvyE6AsBSOnBRraN6B+QoV0HM+3ZzvR2N6WEZCWNs8rLSPnQ3HZBRGG6iqwUZAcqhogQZqqR
KAABALIkpaMTpgw6r0H66m767q5UGzfcB561KiwudPvC5KAbXyCkPMwkMFZ1TjhYZam/KetrYgBi
qYDrWuE7Ar9dFcL19xAztMuKNNhG++SCVcbviUk1kPE+Z0JHr7eLCR1j08yJMCkDYa50bwBSUjfN
DlkA6sSwcYAtDwrAzUreleCRFbK46TR9QR4LpqoJwOeDrjHccp3Az1v1qVHj584o4CqMHZ76qZOf
Jig2pTaYNgyLWJAJC9a9C90Ef7uG3wOPEC2jGDzi6P5EiI+voqmCi54ywvp7PI6QkPfMrv0qe1L6
irA/BqFYEpB3q/17g2ZmA2IPIcH8ITf/HtVo+9A624CeO1b/+2mjjYqkJcw80oR3HNNwvEJyK7iI
GUkE0JuWSmrc0mi4gSvGEE62H7L59GaRO7BolaT7YMSB/b0l2kjW59pLGXIQux2/UCcvavY3WvNE
p68aJi8gjdhYcDzbGcEsIJ79wZYLy4C2gSlLBZg5NePSDR+jzQktfPPGF3d8Jjh6ObkswPxfa1SB
XD5EnYXcZjY6CtNUwVDRvyT7FQMxg2LREXnfM6NJXhEfLFU3X1dez1mf4kD0MBs4GZYICpFnecea
iZzCuFijBOkaWhNOR5mHqcVbDfXgG2R4QSEu6cFZ3xCY2VGZmzV0GgWZynA7KoZkIU0hJSK+qryW
4a9hDKsm/Zg78OSYrwH7Ghrj6B6VHo0khE5Lp5+W8c9IzKKWK8tybsuQmhtl0JBhgE3WJSqIRJi4
O0AHWMWpcT4Raq2qMdwXQbdy+CRiY7tlHbOnvrFKJnBeuYyk8mLR93I5bskCMhlPaM20oa2fAJzz
mwcL2ei0rX9L7pKkemvKf2SIM6RqlmV/1OBR2VQt0r4gUPJH4gwmdpkAW7nO2EEYCGN1fO0EwMxb
YE4QocbtJAOQqhMC1GZjULejduWKS1Yti/w8b2SbWFkM5qhIV9LAPNg/ULAUzO9TCfqqRZCu3ZSS
BnLzTmeXkTUwD7HjRpjhb0R3AD+hEWtW8Wqw7uYgFq35atl4LXaKw3UKr8gL0ZWET479CIEr9yod
keqJZxJIPuwhUS/CViwnsGKhy1XPqgnKfyHMD/TmvIQtOXPwHUmDd1fz4HRM9x3Xttbu4XTOKGRg
pRg+1Ltp+AGsto4/Mk08JqNyWXKUs9PfoLFXJYjcnqsMgTZxpN8Rf7oy0HKZ7ycGdf0/2yT2+iur
1wOc1OG5bRizKmc32xkoPOXfMeHXobbm+0gbfxOBTWV9RTEPDONfVZC9BgIExRGH0QWU45XOgbp2
PxO1Wg4YJ1PxXUP6RJKxKJEfKNrPTGe3Ge8O0XOneEBbwWzxAkS5wrPZzLHFC6wjCxnBUWLaXXif
gf3muoJcZoZQteHXcj0Z0rchSxLFjZLsp9Z+04ERhkXwUFZyEtdh9aPAhAWdgMEvVVQYLWlDDDkN
ZenwE/glY7JR4CKBv+DiMaCpDtHKc++j3dPNZIBXotCteoIlTAYqpEw5flok0bZwI/JKCu9cqI18
1gng3BK52ftOTOxeIF6Y0hqI4e9WkKPMJjVl8vQfffJ2E2OXBy6D/jEBORyqfocOfnjWJx3KDgit
jVZF3mswaB8Bl+E1bs364RrWmpyLT1ea4VWpgm5fDwwXW7s91aa5BRcOuyAezk3kpXc1TU3GtfKg
VkN6T6pcvXneClFztWlsEkCZ9CPcjKjN6Bc4zqbv4+SOmDC+I1jc6WTsLKnOq3VlTtFdTLp6VtRo
o8VldP9703ECsxtmGGEq1ZMtY3EAXI5lShu8h1aT4dmzKf9wAOaMaQefWd9lS+49TqGEIJEPC1HM
GnT3GrnQBlPiuj8l8QNGZ1d+TJhCWWp7qzB+pwbDqdPWMcMyC7dAb5JzqU00rpmd1PCen6t4uMCG
D74bO7n0LRcqU/psE/aqffrvjVADZMYRqE+1+t+H/x757xPMkPW6LMph+d8/sLejdqExTkfYME/9
/GYaMrJcBAEA80cJmLw5gJR3BzLHUROlb3+f1k7F3NP/CnpyW7UhVE+GY/Xw8wP3bRirYhv3+jRj
KdVTNUEdw2z/WUVBtay1Pkf61u6QVwZvZTqoG3KGal+zIuVNtPFDCuOLqIb0QIYMCV5uQNNJg12W
13byTsiVtSodeJ4W8xvYRJ14J6Qy5zbT1ZhFu5HVfoy6X36Fd6tSnNfi0g0/uQh+wg7uPhuouc0u
yjhNV62Qv6Yjm/cGDDBih5zMCT1+19n9+7q+m635WY4iIHijh3DskuQbAW9z9OqWG8G9N5HW0k+T
+4Q4TzrBUlxSm7YnmZubwqZ9mQaa+U/acu/YmrLooJYepsQrt2qhpBskgf2b7vWALsu9LFFXJJ1g
8CJI4Zaxs6mUiTkOChOVcIZ/iWquIzXihDhI45QS0nfQU+1ahKD+DM2zaKU2xAXJH8Kxunuv0LiQ
EYKhUCbTEUXEdISDibZADtA2xNbV+7uSY8pXXXQAhW4twooY6z4lJwQtbSz2HW6RDU60raZAn25F
OtNZN1lRU1/xmckE6USKaDv0JPlC9XL3k6UYZ9tZ13n3qcIHt4yT2c5JySIwN42Q7unvDZYpOhp6
BbkLye5fO+jvjUIE0FV1pyO9UqxUgUVuNdoIawuQn1SHuW2EpwuW8pQWkKky4L1/naW/L7YyuiCB
MI4ACVmr/75XlvGDOkcTDH7oQEEyRfZJPsKmLhS4U6FJIJSSuqwaMVnQNI1X6cmpZH5FVczFVrY6
x17lYJa1dnM0Al1zyltyLq4lPomVzBvAKjIvAZagWdDc76HmudO7gKiXKNmNTfdb2AzG68Y5KVZ8
SxMn810NTXY8lPnDVebNfip+w/mjv4fC5u41G3qGxl2Ps+FhJ+KnZJR8lH2O5DEHE4QxJl7hHSu2
WRwZjzoj0str4Kf+fWinaGxrhxHv34cx1+Vl9LSDEBbGIYH1MqKj+uTWflQTdCD7mlD6zj3oFs1/
N57yd9iyHonewBU1tzlYUtYXAkeapSr6s1KgUhypNxsnR3kYO6hZRuc1zCcFY8oi62hej61EZzYQ
Th3yaDepzsnodPDykZlfIQnG61HvzXukwZBvEG8/QzlELOH23ZtM4MBH4H3/2SUiY9Ib2JDCn8Ql
hCMYaTiVmXFyTOkRfj67oWq76aCz6mc5f/T3r1jyEEZ0LVeeN9P144x0q//zdX/v/n0xF/bVrPpi
9/fQf2/+vpfiGMoeIbP//35pp3k5JHbiEP77wX+fWOvjRYRZtCmbcOM65keZosxd2mbkrHvyg2TI
MKrSVSgCPHkM7vvqMku8LpM0zzVr1/7vo9JpZ32LrmyZQWiHxBK3MPLsq1kcY6iOtzLQIB4J2gKR
URt3u8Wc7oFs3raNdS+CIfvoPAN2NysZyR8RJ9lyym+d1p9Uq/gB4uqdo8prkHFx+3cKB5aE4Gct
o6NkTY2ErZEavvA+pKnM9K6TPZCBPoUQJycThQbrORrcKvuqwRtj7dA3jj6d2xkNoTU03oQmFd9L
2xrfC10LXTdX2tzUoMnZ4ws1ET6FDSrS1FgaavBlz4FutdpURwlyEqqs6Ag6CO19q9B9scYqXFmc
c323HcgACo03tJSKH0WQWcfwS6RWsMEi4uKea571IKNf2FkwbDkZGgFsZcvSd67WNOD3arHV6+oU
pHV9iadQkmdbg6yvzQFwMy3+YbAug1mKU6n/D1fntRy3Dm3bL2IVc3jtnFvJkuUXluXAHEESAL/+
DLbPqX3rvnRJsiy1ukkAa605x+wBofvmPmlRhWWJQKxuo9ppm+8DS/QuiNpLFbRw+aPsM3TQMTpF
nh5z7qi2ny44DdyLS4g6rFxgrpOr2GwycUv6KuIskT/lDXfzOCHPbxtCmGYv6TnseNU1hjLRNJCG
C3tRJMgh36Ri4AQXoG1lAzOQ/pCERsN9HRAQCTx74PDbh78chT7E82l+M9Y+IaSKSsYdlgjQwGfR
uZwRjdbEXqdd8wW+ExA09t0tQSXNoS6D4zRRZJDuhyg1ee1QRqzYpf7atfOG0LfegeQlupYBfo3/
I63a6RjMzj43NDmSXmedRM8PtOPpko4mFC1cCd3AmzX0Pcdj0MKZNYujyEyGyYO1GR3yVxpsJGwz
piZsnp0xN+J48/jUVzFtgOUfhmDgwP/f51h1CQx7tauckDeTXDLTnb7JCDkSJy2xEzNaHWPKf3ak
wBF8MvVEK7beJrdrcpWRCqqyNa6txi7ZS+ne7dHdRgEMuAF3HomM9bOixL5ZUPd0+zxFqbo7tKdo
hxpnE47QikObDYktoevOOv9WizFFFoTVKk8LeSUf+0sN5rQnkYxRnd/jDOQQvYo0/fhCqF1JRsyT
SchLyzD/6Fp/kUR3l6KNhquNg3AMU30iUm+8VDQujijTsMrWb7br8cIoRl6ixHYgibXcDM14nyNn
74rKvOTS/N4t+2XgpDdCV6Hr9z/ilv1LGegO5OQ255qaGGM5HYrsXrrpqzlBt5VZwmy2zg/Kh4qY
zP19gisT8Pf0DAZ4uhTWrodnxZevxPvYftK8tLEtthwFiJogkaWMu+LeA6PGyMbtUZjxU+J6OaBf
QckcYnrphJiRcAf6AryWyDhGIodsEsYtmrPDJHCRe/HwnnEaXWkyXMghrGhPUk2DIlh2gv4cKmqI
nsTtypvoKMmu2iJfNihX5dCL82dXgmzvDO7jvK2LbRFD/ektmrO+wvSksKP0dNGDIfjrx5V5RR7f
MH23ivEPM/SKSdGcQA6sE5s+4PyI9HF/kydZnpieAOHF2l6i/WlGhFxhSdyELgXBW0kDJ5JqiGxz
XHAxbBCkVohI6KVm46XW/kvcOeGq4IC41KkU6fRWiAdEH1c3yVoN0cKe79djZ9l7NbVU3XkakbJV
oDeiKklozpiWi1S30ryKnUfdPGc7PBvQYOrkiMDnWgZw18tqJPrLIcQrEyRBddH4MQF0tDpW8TR4
rYAnqZhlHefjcfipJm1eyaB44cRbf5RoaFZNJbrb49Pa+h404bQwTcgNG8g9bcS1UtHwnGbauxY+
Iq3ZeZsa6b3L3qfzkjXGPqrtE1M2unE4MwGD5i82TklocMknAiK81aH+7uRkGVSWRUjkxDtupnJn
B9+A03ukPJTXLhy5oW11T4weCPriih0QybWSi9nMIY5zDL5UCdilwebmZIZLiz4T/prAVfaRqnqq
PIJIIhW+15ICm0Gru5W0CghwJJl1MWdwpXvUghub6ApWpHGPoQfnZeq/FQnMYz3LL53U37yxhS62
RKz1jNNpzoLti9Zl1gtk2/DxzSLh2knj304FGtBdptFl+JrFxAsG83H0Rr1JkXWjf4/pqDTUyPVN
ZeF4ViSWJ5HYjcbPjiXwUpObsJ5h9azqQt507VsYYdXdF47/VDvBNswxWOUEGbLq0nhR5MtuWBiU
JVb1AFAfF1JDtzTIiyWSKTpi3b/LzCr3sk9fLX/+ylILMWwU9ht0SyTg6AP382HIoI6iY3ux+t85
hwgAWrQpwPHgfXap0eUCtFKpvSp7/I9NZ62EHkPgGowuNNcQPT5lbQUdi7vVhx+Y5MMTO4o6CWP+
ZkQJMlxMxyOWeuJfJrys+mZ1FR5Ms0Y73ZvfUzkXR9v44Vaa7EF6HWbz6ddRcE5zqJc9TQPt0i/K
OguoSzv+de16fnKguZSKTlDRy1NRDXBYe2YELbKQA+mmHCyCmXsncq62zoJnI2dBNeJzU3XzkT5A
8FTkXfjUdupvmHXxMVs+e3x9xgxcIZfop+4SRHmJNJuFmfCeSz/k//vQLh/5uNuI51xCO/IG5jVO
LeRAywOJlf/78Pja41MfgM3RtkoG0ao6kWARrLW09LqKxJuRWeNW2eXPqC3DZ4fyJPL98j4YKCoc
oY+Wb4+ktbbTubDCdULhR1tdWoeu4M2I4cMfuLPN3L8VqUkiYYV4lMEKH1YxZCWP4SdS+cUVkgGW
iD0k4V5JKyKVTHS9tCMvb3TxQNm8yDXL78lPkpdaDdm+msbm3Ad0yoTMFacOQ1ybwRLXx0chOSX0
1LkUQ2f4jvEg/2DdP8DHw2ud089BNtBswPfn7xZ3jcv95DD8/VPx/DkExF8TvptBnecwIJw7L4kI
j072kk6lykkgt12+juF4/vcdZiT7k5lTUSw7DCr74u5bq9lCiEVHtrz/9+Um6p5KLxSn/+/rtqCZ
2xkQLh7/W6ugvBrMXNxitD/cRbSZ9x+4HpcxJ92xx5d9DMv72En6XRlb/toyhnRLxWeeHg+RkeLS
gEVPB5b3lEbB4/Hx5UKQ0EXIAz3FOU5v/z1UM5z82WFPqiKCiwAF6oY06maCsznL18c3xl7FWydq
gFw9ydNjz6q7vPBhOSbnijzgx5ceD7nXOQR/oBDD3OKuQj8UxOrgVqZznisUwCqiLjDafVMTMO0h
BUF56n6rcqIKR5/9uA4s/7tPosyamNnkrOlTfR++cOnioY0YVib6LY4N8c7pU+wsI/6yi0meEcI0
6zqx9EfoBooxUOTv2+XT2WdcgDM2uMUAR95JR6h0rZEhS+eqQwSp/74LsxzaKmY87fgU2kBu4rqb
EdODtLNajFiOBP2ddm56HG383KoZ1pPhM1rScbnP58T6hgOVgzmHapcKIeFcdS9yzncRmu5PgY5k
rfwKv9EUeN9Sn6yb5eszfZ494TNIy/GPfVrNsC0Y2LwFzYeJ2+oSZv3/+zAMkBKy1EPPkYMRevyr
pc3/+5amwfVeOUS52hRLlMr858eP6Zv67g5YHMh32Y2DG9DyKMInJ/awZAeN3BScLy9VrfY4kpGK
x3W610Gln+XyENP/Q0lf7Cbfm1GxD95zJPGNBL549j3m+aZFwIRZv0Th4i6ap3HVDKrZlh0JGkyl
sQsWWvBuukSZiI+sG+OfeaXugP7vIyyyZ+JKkEmWRN5WH8Lvm7NuYvOcaIL6xtBsn2mE0C/2UGzk
CqMBEMLg9nigiOn3IWlLq5AAs1u8PPz3rw2qZnPOJTby//sP/z4a02mTxixi//0DuMrpRtJLABbw
hWUgfZmH8sUzAnkZl8/odvRPQylo2/PZ47tyk117QBZFy2X6cAtkS+U0vnrEKdCxwVzhW7AJozGC
uyzaYpPjYNygTOyOaTTuHgKixwOtL4EvVKm10Qbmkbn2WgY70VTD3fG8b2HX5Fcv4/QU5NOIwgJG
whx5F/5qUjcse9j7JefXkNSjpqALYUxTvU0nuzz4LhLurk9J20Q7BHqs20wBkx/ykLm8Ze4xVK/l
TvZzRf4TyqYyyxlhR9P7bNqLhhHcY7BJZTFc7JJbFzFpcJ3yJ2X8obCEs24sIU+F/CoH50dPv2Fn
zAYjYUQZoKxq/xwhOfFyroFBU48CiIrqIjxJgRWyQ7wUqgFDMHSEawJCr0zK8OQW3GWtWT8D4CpR
YXJgZ6B6Qrv+PBggJRpfcYf0ahmGjViwXTa6wu6Sc28umVcDl0Ml6WaE1M8ryALZCVfvp5OCbaGg
34clh7cppq/aDn+Y8hcHN7sXBdDfhhJ924VBs0l5c9ehKbxNQVPukkSE4PhknHOe8JeShP7JT1Pj
YtS2Q+JzldpcNN7WdmLrZUoZV4xd8TsTxHGHjIxyP+0x82OYM/VgX1y8YecaS5SdhvrQ6K8uyI+x
SUJSPr12DiEuvo0FbLACjs9lsR5zsQvNCrGUCPeTIIOtaUnrBk1vnqy8eg2oiYGs1/JA/Ub6zTuV
TUVlPFUQtpvmr0oFo/zZYojSDR8mpS5JYosSm5DnYSJ1hHqdgaxTu6dmUTxjlz/DN6W5UYONkMot
zxbpKpsR9C4b0DJ9QMRygl25lqo7BcIL93pk1UxkOuzrni7ZVL2wOHT7pGF3N6zR+9a4cNiT7gsI
TbMq25JsAE6/zJMMDmt28WsgPonCHhu8LxG2FTk5RLZ9skllRBZvM9UcMaFpjaNBzMSS5SwUcCqB
VQfRDuIE36UQo1Ys6A2zib105TZvSqaG5H5rMo5PgxOfte9PRCFiKg0i9R3tRsEs3DF3rSXxHxb6
QN+LwNZ5EUZ35EZxHKT23ih0UEG+byGVXBvTBVyBBSSno6HRO+48TdcpNkVwr3l6yBYtImesEM8q
B7g1+iDvJlL8MSOUnC3Ouf7JdUg9qLGz7zzAWLhkeZo4Xdyblkyj0OatBgCmhDbUp5mTuaniDoAf
O1oe0I2ra3CJBM9uUSR2a55Ld3BkeaHEK9fTRKwd0dM7lUH1EpxN6BIVDkysVLAjeXZdo0uNl3g4
D2RD920eNU4qm5RQ6CrOXg+0PoMrSSrmk9DFV1/KZj0K9CE1clXutX2hynRblnjOqIQOKXEeV9/3
ky3NMW9Dk8O+kVRzE17AaMPAjWa0Hoi4IpL7euRc46AfNHK4ITSy0A8OJQGd/aBvgol4HswGC0IU
HSi/DrOMEcqmArUjXfAnHSKB7e2h2Y9pSP2urdfWZ7JMeRHTfswXBB8i/AIkvXIdsECmcfX8Ql2i
iVIgk7iPUV4+GTok4LWyCL62WHmQ+sAOYuKMduNZNeKX20WfzTDDsP1WWYjjPRwgK6IBj270lra4
/wriyK55PXw0NXSYICV8JgmSnzKzv7uiaPY2xonrzOJqUSO9BHLxKgkUa0SSUeSVZXSmW1Idc7O8
dJ4A82Ume3bGleAM/KnN7Aduo2+UsNnVXR4aztpuzqtkefTSHBuky0zTom+1hykKQxO8nJ1dpcMx
nXCbeMUJNgyD/TrBniH5iYE1HNwSi25jEvTtQh4wBwB/URLckkI6G1cHv73O/JPnUcJsL1t7UfFh
eF3zFErYHmmqbvb8oUIUR4MNB4kO/kuUHLBgtidOklT2IXFtAeLrg+hog4nGaFC3zk9MY39ZMIJo
CpmXjECxlTbxnrRz8pRqG7uZL3jmo6AfEQvjmFZfKrgMqdXdEp9I2hqmUCQ/J6tDYmqg5QLFG/V1
vm9wQHh9A5S/+AhsPSCrThZFGWKqJhE4HWPkspFj79K5sg7VEP7wZu2fWn2orSWwAeakyRpHxp43
bfOFJNR0bwVRm2cMuZNAFibN8wzhvhgXfQms1XUHx4X3E6+CadBzEFyvJkyZA7Hgm85n5pcw91r1
rgBCKNsrBFNF6TI46yHCFlynvcSyTOt5YV5kJUf2uGdQWVX1CUd/dGodDsKmsVc0U28xw2+XO/7W
4qGy6ovqYvuoPQQhdZLmhJS68PCnX2nltNfOJAwJ6WmxcdnMNtiX7FWYBtc0Qdk9xKl9sA1YLaRy
beeROVdo1h+xT0p6r/XnKAUdmRTf6wSIB4cUUSGkvsF7KFAilNlv9EzTjph1bo62aJnE62prUp3S
pMrVgidIV54e9i0J9ggf07+DbQ/of3tiQzNcwakBT68IxSrT2d8qyaHkJ+oHlYE4Lj1voqzAgfoj
46nSeG6wRu3HAcfTNEXTOgHqtBFW9jx45g8Xgx/isfaNyPPyImW9R6fyizTBn/Ay9kaD0BdMor3p
8bOjsD6WOpD7dJpaim66FUGwha9B7EpJT9RCfb6tU8vbi7lx6PkTvD3X6Ppaxd8UoVll7Gj8NIzU
ORiZ7320ZvDaejlelsYAnDFZw9E1/ZnQNGbbA8qmXZWE8Z0kI+zNIuAwqC19EMP83vbFk4U0eErc
YatkwTo/kKSdZ8BWW1QddKAZ99PU3RBdbu+mfJOl7VZhYHruBvHqSymPBypsgA2yeItKC1RYwPvN
jrAHGlVskTaY5vSrK5H/J3SxKZ7e1pNIXLLYySqT1hbuXXDzjPA3sZMEYwzAFLtOGuvCDN/jDg1A
1hpLZkq5kTRZXqZ6SVRJPwstp5vCDU17bl7jKrHOnO7CHXq0jW+4tKrs/s3EDARbReNa1E9Wlfe7
QFZ4t7FJhuojqvNuUxUW4yfQIQHjn1Vvzz9lkpBiIj7mHFmcXxRQLhpet8n7oXEo7UQe9WtX2nj9
Cxugj3S2czq+zIzpGLD5ZFCIZSArHWflRd3fHJPRyvLbP23DMmAOyIv7n47D5By5u9jZbUh8d8hl
mLvDxWhyAlr8FpFclgZHp98Jy7nXhZ/emC5+IUmctwMnQacY00uch0dbGRz0qhArl8FB8PHgJkH5
FCXmn9YGO94TRhK07XtjqD+wNgyiH3K1C4W9tzOmNAUus81oG6hKm+wQeyzLTpUxzMgn7AzeeyYF
fwwHMNTFzW5O/mT+MF6VY3AINXmGXsF7iqR1X6LVtavJOJdMVKAebeGRsXiXv10Z75vW4hiV1j/d
yf7JKSTb5hjUGY3V8jw1zGbG7NOT83TvqTCICUh2ruGKczRmF9IVLMRxnKimRB6MsrlJrdJd0XvT
Gy1OJsWJ3gUkXm1riBjvZumhOxbjXzsfSUpxr3XfTVfDQG1PvTCuULJqf86umNbnDSoq8nGGkDjf
1NtYZRWiRvF+5WwP9Mdg+IS8dk5H28dS/mG2W2g0eQ1DbDgmEShGpKAEKybCWBkd8k+jwXdY97wi
CSU5LttNLDDxRJ31QqKbvWUgf5BdEm8XXy7py8Y1DtjegaAxx2Jw5S+B9xZ51pTYq8CjAQxUE5uU
oExgiV8FYffKXgBHkTgCBubNqxW74UrlVUxXkbk+t3xDLYVGlVLUZKIaApmrwdqIxsLsKWKL2eF0
oGBkeFDRjwXMjAyBQ62Q2l6bfvTR2tOwa4yZUNHGOaYjxgqEP2qj0684I8zdH7pgE5FkzRxeDy/S
jsDt6mkfVcRFoEwdr11UoRkHGhbUA/P95YGx5g/fLr29zLlSF/oEy7f5WjRIw9OZxaoAE9cYYcd3
CtZa0Re4DujvF6oigtyDvYfZA9/sgv9zCVnbt0Eb7j0Hr94YvICUN18fYDQxLby4wmNy65Lcl3KO
2vvSQn+n6Xq7afHbnwFDBpE8NgkT33JRNTfSJeYl6F506ejNA7NoE8GxmTrp7FxU5YXjr6cIR13i
+tm1qrH+6MmCHIHSe4xkvvFzZdyDkh2yaJ3yPel+KUt5r0kooBLFwOuAK8Jlcji7YxsgarBy/E1m
RuFzUtIImRZepEWdux8CZH22FHebdIBySvduA1/PrxnSKC+t7sCXcRI7KFpyRiSpqNMnJxx/QOu7
T7zsJ0ltvojOHoTLYDCbjYN55e7HzZ+hjyY2X/HaJWXNvSDE6+O7vHRWO/RF4Mwx/faRQTlZFPmh
VC3nLiO/P/BxOjRuD0qh79gni3kEsk2jvz5edF7RcBPZAgEfnK4b4ZIGhCXId3VKs3rB0IejY+6j
DI5L3MbPrLGSWU+yrUsHBVNgnPuiyCAXMPDpWma6ftvdBpGQCIa725BwEDhy+vdmoYPTqlm7BoyI
ziPuqbPbbg1aDfXJiCB8OYH6uFM9/ro1Kyfl8ZCm155IDik692y02T2R3nwSVJ5jS6Cn4eT5lWoV
ej5WidwdcyKLRVBuO2WYB9kGcNmtGK9JJrxzyYZ2cVzv4vYG46goY/yVxe9W086XGbXSnjSYjz4f
9CnzfNp/hTvtafWqf4xKGWXRHnshnTh23cvjozjF/dH7bfWshmCb2MH0xrc/LqKYYApcc5ziHg8j
C0Xd5KtuCY+wRfhS1IR3RHQfVvNEMdtitOcCJi+0y4J2E5PCMA4GofOcWZ4tzEYManzzFTMIdjOL
HL+2ovis6MSf58E6BSaq0xnX6XHuI6BP2KZCVlMsOy9d5Jjv7qyPClfksGA3M4OnljAh0FgRVo/8
CUiFemcOqEAqG93zgHAXAXaqIf7WeXQ3ctLMw2IBbAXa2pFwi1g9SiqMrOwqmaqKe2IipU7yX/94
nrbz3tehvD4esiKykMLq4WiiIbLMCBuJS5pdkoQG2zvH7nDKPnFk3w3HQLbGPXhdPlNjniCIZrar
cw1gFDljp3rvVejwLYI7fROcE3FxeucW8xBD5nYzjrRKMMcqCkSN+snA3OFWUGJMIkSeUPFvuBKQ
byzU/3zmv3tOnn21WbkNiY2yYpQylZEH/97xNEsjCqFw25vsEyTckoXbxuaXSkqWEIR661mm4CTc
6O9/oQIGgSeZhtnPmRmRZ2fBe9RpMu1mQmvoyDTVBpBaeAgxi7xz4qFNqghWWNWtU6NvzfXeMOt5
n7XybRTmSRc1z9tBuamkmexyZrdXioH+kJmkdovxo2Xi+geU2jqOVsXcgYZJE2/NOxxeEVHprW0q
zsGElzxPlHjv7TTQew1rfXs8mI5Wqyqgca0i2Ealmd04s3K41skLOwn01nh22DCj8vjv+RtJ+W66
Lx2jEc6WCLQiIjY8+K+bdMAki0aAd1GQnVCleXlQAM5JwLCe0FuXO9gK/baWmmWkN1DU9cPBr+eY
WGlCyfAgE11s/WTdYCgwO3o/h96fcXCMbzT1gQAtrxdU5pKmMdewbb9GWRM8F5N3SMvkaDtwGTCT
dci78bNHqbt1shKhETP7G3P9p2UHPw4JaKwhQstg2JjPY8Pj+Nr+6SIXdzmX8dPj5Q6aSRwetzte
YYaOSyvHYydvmQ9tY5uxM9KIgH5/hZcO9Wgbht/m6DXWY7qxZCheRAMUyclRHa7oeEWbQRjB/t/e
FiNgIeYu1k9U1+kBBS9Ji7YbbIvadneFh5OmZbBFbe13B4N/PiA7BlwCy2o9tqiai9nbRyW+yBVZ
ub+xPFc7QCwbRSk+I6ftw5JewijmfYWq+K0CcnzU0u0vIHLBdZnmZsLchCa/ejIXLu0jMeKxAxi2
5IV/LNLYsEhGCNsdGT/2jbQc7xz1+NhUQDY6mRLE2HTxwekH0skyMW1mbNH3SFh/+O3QVnkdTJo8
ABdilfibWTfWG2AHusm9Mz0XTXNKSPwmcUs+GyOikMaSP5VM0xPJ8Kh1Pv5Bkt3lbDVndXSVAwko
GHIjPMDIE2w6OzvgxsFTPyBiz40KTaXBYDLyDYILMMRL3z2wyXwViKs/Zk0fG+tG3C9CKjCsy+rd
2wg4u6H61jApGRZW+oyblZE6R2fcz/0qdTySEucuay5FPutfoWGsRm3nyJO/EjBo93pE4zeqJLjE
QqGuHhdOWCwuReAzLXcSFJnwoODcQrtC49iF/KL8m93AC+G/aXOX4R45NCnDZsK8Ns4o1PNj7cQX
xJQhz0ELOgZGnplxLMCFp3rZku0sHzZ15m2LKdI/VAYQKq3Ju3tca/aI67py3R/+QmZuRwfaTTXg
QxmYgc6exiBmRPKgavvHmMl8C/MCvG01nvDUcchIcHKZs+OeUgf9R0uU+cox6CzlWfabF9r5MF2L
8oxIEQuiTkvP52jY3ngwTVKaEZ+DtS+XaD+4NHZsP9d1gmfA7pvn6VCbZc/Zv5q3ZCChNBjdlTMP
9Bgcr8aIaBqHeKJSbqSBtGXZpVsPqJUQ3BfKNaeNdMCDBFO/RsSgbn7YncW0L5U93Mk4yNddloWg
qzkpVfhlHq/WYymkIUqUk2vnm2hZGWKrwoLge+OpUAvpOK+27cKloK9CQGEz278SB1ir3DzYxbzt
XHV2lKLmVeltCG3IYxP+2cfLVuAq2wbOgTNNew9Nqu8xcbZ1LqxD8Fip+iXZnYn1rrPx5oQLU3Zq
AzjIXkJ+QBgdzL6eOaB/6YHcLtLSPh+/1bK9aO9aJU34ZblG9Dte7c7eljF3bWtZ/bEai3nX6/BX
MrhvzhiOL/7EbZDFKTNexM6cxpW4401doBn9zZ700W5rf+8qr/jSApFjVhf4U2VrbZOxbJ90jeAo
M0fvNk7xpwFT80vBJUbLYMq9xcWwkr2qdgDvgcssN4+iZMIYgJc0J6EzbWT5UrRL5hsqrdoT/bOY
mABalf8SWhqo5tIZJs1j04Z1chnR996gkX8ZZjQeWwBlNLlBgI8tZBNSsDYzgMNLQfANHTSO3g45
8xvJYXFjB4s1Jw3V0+OlYUSJAotcr36ZxBOyNh7IPSnOScFRKE9c41DZeYOdgQNXRClwNrzmmnbQ
U5UQ9xr8NRAwniwJR4ut4YqZYTPCdVx7udMdKwvkaZ/DsS+XVK4Zdy++C2iZZcCPKCoULu5sZsfE
hpQx1SXu2GW576zgJ6DI4HXwWBTsOl3mlSDYfWGxsECLOXVN6mOQ6FxUeG3EOBt2r45qF8gK0jGi
EQixF/68CsMuuwwVbj3bqt49LdTPxwrA8Ko9Kxy/27HjztBuO23MCQH0YLP8i1yFmxIjDh4/v7y1
VTpxpGbtKmWPfNxx5hMgJdZkG8WeU36qCW2Fj0gBg3qJ+7iuq0s2ZDOMDY2SNZFP7WLiq3Gnbayw
5UdEBtQm2dXbsMCPlDa9uuZ/BxZTv/gMej3eoqwO1nXhVQdw+xik2VZXEdbhF9frrhGCAOJvrJuL
/mtd4+vZ8RStA33rle7kNg0oax+veJ+6DdZ+vO9tIosLWgx/N9cmp9JZ+ld6mxj2TDSHIf2Zbdv3
7bHp9W+6Nsm6saZ+PxMLD7/lribSBjwQP31oRNs4QHfFdL7DKFVj5U8Eu0VsrEzUnd+HXpp7pbIJ
T+ecfpowuhAacEHJl7mLoxcT09mumWz19O/VqieVImrljnC6EasMkACEQv9KWMCx54DFF5b4gda/
4kwA7aR16wMMheRchC5HoSWtyWSh3QiO7tvHfox/ih+Cs9I8jMhZufWoLT1k2cPP1KRJmy7HcdMb
MLkKA+Fo62OxVET5ai7NofRes85Dd6U9nruFjnpZ8wB+9+YtG+Lp2ndoyiNYAI9IgtmltJ7bFrAV
UJEVmB8mLxQLrt3c6ZBFmz7CVGrwHVvHkil46YXSZcaXpA3SezPIgzsYz2Bec6ZfE3ySDPELriHa
qgBuW6NyX4nGmjAd9dZuSKtx/Sg4pzS/h+koLonokOkhyDo+itRGOIhXk+xV6vvjWq9DXLtStnB/
cnWnSxqcHyUqUGqkYL59iboqunOnWRuaxD0JFoD5ZWCwIS5OMWOJs2Ea6m6NAXNChJfm3sh0M6jg
zeE2enGnzLtiBnjpTWs8To51oVfbrkcEd6cZAhz6RUOcRy9575J623oai3c9upfQ9j6bQHFFLEco
Z2J9l7N1htbQn0W9rgWOs4RE5B7ECJWPmcI7ndSpFuETGWXF2i01HHkn5d2ajAvoxewK249GAuJ/
9HIeZhcbD2nWW+4NMfyESrQwjoS3uHr0LmnZdZt/HQKGYAEYtFs+WO+ZroAiTqW41cx3r33sDyf1
ST+lYUuLjHs6u5gpnPndntCuo+AAseuPiM26ZMBG+pT0GPZDXAlJaW+mEMYCCq/4LFGooiYvl3c2
NyiW+YvJdXgaGhlusc24CLHkVoPt8PrSeCptl7cl9KN1pjzx8Vja52F4V6SOznlh3RVCv3Vl4Spt
5+Y4eJ7z0o5wpvyYY89MC+dkJsavsDE/5sxMvzyyw+lBAOpBXfOGNqAbkN/4sLDvZtd9o7BSF7ea
un1MuANUP9pEOgfiYpmTPNrCXWmBC1tXEDv/HXCNJvs0uEc/6i6cV1kh/Cs9UNChuv3szFLe5n4M
kCinyOedb8EE6H/QVfqEUTHY2iW9sXEOkqfuXF0e24cMIeX8W/wLf473zjKaCwdRXh8fiRGX6YQj
8xCnk/tk9M3HaNrZd4GGNFDyXrjINyOci30DMJ8nbfB7w41ulEfnD369pNrf8R07jwPjorXNzvgL
D/SGmsMIZ+esUiM9U/0Q8IDKZbKOau6zF2qB/L2YqVo78z2o/EMG9o1w2mFe2XRXE5Kg1rqw1EV6
GnmDShT6teFNhBakFtm9YkhhjoDXFJpFIt9pwWBx7uUxjwHOPK4TO8HGPqiN3xU1YQolIPApdldF
kfx6lFJu1n9l9efjN6Fdsl5rlyVRjq9pPtsRS5zKr+is9zSXrA3BCkwMDAYOdQIZ7BEYR9tM/Wsg
MNkFwsHFtqpajsPW1P3tLEZxiT3kN521j7KHwiO0IPAFCtYj69/rhHRpWxbGtLPUPL38W5hTf207
OIsfF5cBn7REsS87HPzoe53kaA2cHhA1VW9Yp10OuEtRpKPZXnMkSa71+I3Z2iqRMbVtaf1IB9Dn
nmp/+8ttWCBi2pNM4LDTkt8KA2Ol2j6+cMICwjWxZafdUXm48qrO+yiT2HjXIQeLlHcT7UER3QOO
ovDj7OTXnL/bxPD8ngeWEHMo6pdQF5Slc1ocHoujKcP4Qzv1u9+o8rkl4O0Z4NizaKT4nneM2bGA
JTsLq8X3LFQIyQwzAyclqRsRkS17OLrkaw4ISz8KtOWhAXCi0WwcH2WgaZNfVNaOvBqpBuUUde8h
XpDHNjPn8K5dd+wN4luJIfgX9xG65kcHMK4ij3MblRn6MV02O08wFKKA3D5CL8qh906NEq928vA/
mBYeLwx3U9ud/3v4H87Oa8luJMuyv9KWz4Nqh8Oh2rrq4WoVWvMFRgmtNb5+FsCaGTKYRrbNQ9KS
QTIC917A/fg5e69dpCQWCAZdZ5SgN6hSJH2KIL6QXKbvYytjcR4BzgIR3Tgeg8tlY6xGTV5TjVeH
lHjgdcos7yvxXQDLxgrceE0Ctx/ATnQYq19ErkIGy0G1j1w+Mnww/UmK+XxVo6rN3ZCJPj0ujk8q
X9tThCqCzrR9hg3m7o2mOXVBqEGiVBnWfA8Ki8gYWxWYE0JRxPtM0YPIc4p/b26rRr2Z055qbxPH
kvvO5btZqOhW0iqaW9pb+Y2oWi5v8MMP2QSZTOvQIdJkZr0xmvuoqq6qfppugHUD5k3wjYeopE5M
M9Uj+463cQ0kx61r0lehZFiOPtbUHHw1gWMRY32woJnQEMEqkvvWcKh7LB9F0jXndnKCzWznxFQ7
QJ7OyEtAF/epIjp33Vm0SbnX4qc2OblLfBFWTqA9kQ1FqFCYbSDP+p02HYu8L77v8FqGFLaxapyi
Uv+63Ey1BQEu6nj+TNFVd1kXfU44om4MmnAsCMZL7AVwjXhr2Vk3kSGC1xHYVGCMr6xnh8CsorUf
C/PB8KfHBAzBifZd9YCG1DstN19qgbUqi+Q5lqaEro5WT9dcc19FyKxQCrdSfLHi5AATAkPjcDW3
Cr9PJPDMwnnM/eBYV0rfeB2VcBhPzbUR1XeOkcdH3e9s9njHv1IO+BtAt64JNq0zHLz4mCwAbxj1
Ko3q9EoRk8sCmV+Ffe4fl4+h0hB8m4N+YYLGXNoxqA6qHtoMXTuCqr296FNvvUS0FSEFGi2ER/hQ
NnGecUCOo4nbi5OjrWxxEPhCAjJY7+uJOVWYizvfyqwvwqquWwNUSkMDbkPdueakJm9jB31XnlPk
Rpxz/SHWHguG9KtsQFwBO/UqLpzb0uhoMYa0wJZeKozDILtV9RBsx6z7AsRqxmg2xDAFOKKQUfXI
rYlmS5Purs85tQP/i5GZCfnkJV6040WSRjJ/D0ese8Pb1l5nPHEG+RKndJGRwE/gNjiYi1Cjs+u2
/mU5z33vLJQfchLd7itFVtBsY9dSeV6argYF8Nz8tHtz9vpk32hskknsGe7V2JMfsNxkS1W0rI6a
8sGbSbRby9diu6Tjklh3U2m/DHMnXyV+eXRi7JIggHccBp4ZRju8iYZ9TRsOPEYFJXz5rQwdomdS
IWYm4lsMj/Cl5VCKm3I8Id07Y8DNbi0SQW51Nvvl500OSN4wUuXGy0R/awkzRJpEoAFgc5psLSk8
VjSG92FW3FoywFSYunxa9azKFfVGWGGz9ccu36O+6FeERrwilcfNNLLPL0+0WZpXpUF2mDZd63pr
ffG89A7zdcumTxO4sM6F3Rkv+ZTdYwGGddvbHTMScGBR3KBjj7LyaI7Rp7jJ06MOT+a68dA4sXsc
8Z2CthV0P4gX3Phm803Qkbt3cBuu6tjQSaihE7V8hMvPMjsiCwjNxfBmi+6y/J+ycNV973ha6Lmx
y9Q3CVnd+0zS/i0z/RG2CpHMlHasS4wclr9hIsGLE7gZjs/JPyT/DdEVTtGwmfZahx4daHl47fPg
7kkAQDE1L2hWEn+c0GEtcVIT8QtlHZPdh0T41Ua3NGd6cIaUWX1YLjllAHTorZNQ4bT7/nj6Mwe/
gr9apF28XpZ3FE3FxRj98px4cz8aCaa6hPnXyg6cN4GHeFcglJdEyoAWind9JKNTlw4PBDI/K0rK
5RiTJeN03Wkoy6ud35acQcVgXIIunzjG8P+pZF4avyRgma8QBX3qDTSn38uUwi3gbbphf5sJnher
yV5jiZTdCjk3ahFswqV8xdTrUhLY3a5JHgyNcIpyxngtT1zGcRhfPG36sbrrGAicRzV+DjFt32Jj
sm9TsmOPtdLhHsfDx0IkV6BWmCvoxGlwq+p0OPnFxEl+nbcD5153JTtLPk2OuP2+2ytHXgxYMh2H
3es6U9WdxZ2ylg5RGkvTXCVox3s2yjB1zi1FDp0b2B6+nll/CDuVc+zzj2GnglhdSykSdR2TjFnx
Ls7cKISSJJAQq4sREc2M159slR1Fl6YPGDmsVYsa8bma5Szp4JDeAleuz42HgQnaqXVp88Nc7cnb
IVvKsfD5SVkgHkjriwT6ct2UbrX/ffqomjOaf75k8k9sW+rcca40lxDuzx955P36n3/p/0sb6CSB
0463Zn2SUQpKrHttHI4s2H+YR/n44ZOMpE0qx+mh0OlJ10eGaDa7FmN/b0iARkyvkQq9+yawvw5S
CoKYRiLqpskkreZr5/T+TTP/orxDPuAiGtyHzMFePxXppk+IvxNZURwqRSRpmSGDAAmCxCL3MNHX
xH05JrpdAErQsMdLkMYHQ1bWxbbmk6VLB6gqoz/EI8v3gazCEAaTTN1yHANliHB50354U5gfm6kx
Obg8wwzvYhobW4HKlJ6NDgfQIZ62eV56FygRnZ3DQ04sE22LedFLgqs+6W/63q4xpWbTTvUDxEMp
0qNVcGKNtG2rWcaxbDtyd4GxpkH2dZlu/P6Tlb8EYtNIc6RjuPocKSvlu5sxqgj2tEgz3kysfXlP
2MPYRpcoM5l9O8i8shnZ5EUNPkU2gFUGpl0iaD8uJiqekwmINyqpWmq0jQB3aj6ZDhGOkGzicA1F
nLeeBtX/z1UbuiNtk1+wrfz81jMXakVTdFw1jc3tZKFKzl2LdI6hySESVdMxQsSCcbC/rmt/31t1
cWHIcd876P3HEU1M2yB0c33jqbROddBZW2hjtEPaq3KeBYd10vwhl9n5m2fIgrRu6KZj2q5c8n1/
uF3SnHSXdDKCremgcfZppG61DuqdJeAj5nn3FXHuarS1mKYWgm2mUIRkny17omenO2Sa2IK0NETu
QH2dFzkyvbQG+V0pAHsjR/Ov6Y91mrzKMUl32JdZs3UsElwU80YNk/D3sz+2x3C9jFTTCeNWpoy9
odv2yuhztfegP9wOp+XYDCr2iGI9YRxCi3uwieRJO49jaIvM0Pia1N2cm9xS7g3g2OPZmI+XQKGL
pamEtAGbYO81e6YvK1d1xX7pGCcFPZioJiNFN+u7Zm7jTMrgkMebcdanaE9LON4tJVLna/S5kSvh
5FXftK46u9Eql5b5apC7wArg7RMcSWx2Cce1Kd4nPYoJFCirntb72bYQ7CJBZwNbNCIqp1uvtDr8
Q8K98cszJF1LWo7QcWyitngfFV6WovWxuBNF3GG1NehM7+KGLspIH3uIsXKavZZfCnyo49gAlOGy
bC/cYJhobvIKDx/hC/meDufW6uiHNDKtnypMU1E9fMBYVaxcWQ7rxHHkXc7YTBbwzgX4h7WoCJTx
6TN8g1idSBd8rF6cq9b88PvnTc1L2U/rvyUs1n4WCIWwRFfvVolQyIQmdMtNWJYS4D5H6YSzs1WN
MZbUHiyOBlSaLpIBuwpz4PJLL9THpX4txnw8VnMOJfSxbF2oWO1Sm8loYhNqmdWwpLwuPk+jLo9l
MqyNQVc3fTyRfpkWxsrnPLuBgQVSQGH26JwK6yt75yqztOoQRPU5jhBla7W3n11Xm1jkBCuPJ+Ik
api1lP1L0a5ccZXZmXYVMlC2ei51ykfC45LukbfRvXVIuESkG4Z/ePD1Xx58i3gutnrJbiFZZufb
54cHv+8GE8k3naPvR1KkkChkAs9BuVHR/XNhyCpSsREDVUTDD25xnOZ0HSPCCuiFqPuoIsUfdnR9
ToH/8ROFmCdgX0iHObhkGX2XEg9e1jLG0a+2svc3ywaeBdgW5xzVZYbOjMzGK/RFVaSkkbtMm6jL
idUBlpbj3z3VynzjqEeAjdFoW0hpz7+/5fT5lnp/gY7UUfwo1zCVfLe7ajBQvKYKKCFHd1yLsveO
AXQpWrEaGu+Wge1gmI9Y0MsT+SXxTUj14QNp1h7LBkidNxYfQFZ+GOuWe035V/h0nD89+L9UADz4
ptAt1nXdMh1jrvR++GRJFmsn4eM2/V5565PdbHTIpLcSjBLeq0h1JiI1lHa9W3XbJCrKDZZzYLIN
YTsJVlTNIVFgoNNpF6O9WVrQhgE9Fbch06PIeFgmxFNDXCU5gAb3dkIy5SwJckJ5Z6Zo0YMufXRJ
3LhZpBFxrE0Hk8bIHhnaAB5C4yiYNo+//3TUHDb/46cjeOW27bq2Mf9nGe82YEx1ONCtKOJIY8Og
9TjfhpGLiLAmiRAU7y0AeUmv1mu3Ao65m98x9LjJcHay6dUXIyKcbxKISZe7jet1T9Tbw9qnt7xK
hcKV27hbqlEUTb1GSJqBclYn1WUzSlCH3jxMqf3x0UnlQ+M0n8bW1g6ORr8zDqAvQPuPczQCphLp
zmKQj+DUIo7Fo+sb4Xs+WPMinFA3Y58gnFcD5/j7d0j/5d6wpGHo7Fy6JbA/vV8y8S9ESuMQtfEr
eqwyza9TQOCtywcJI/KCGRhbIW0FtLjaa157/t4t9GhfSx1gqOaeHEPTdsZIbs3vL0z+uhzRFxDK
ci1F+47V/OebNkujvAwrYW6w6hpHx+4pnQDD8MVXCM35qqOmXte13mycudmU29SswrURYS2IaWIl
HQJMQ0wusiX8GEfCmv6EeTEB6WoAMVCJurs6G+8C9OZ/uvj3GxHbLI+b7krEny5s8/nF/fDEVZlu
gJLAuQkgDT+942PiyFSxYfrcfzarbjyURXRSANX3tJMvdVReK3pQT2nBV9pK5cc88+8IG+5vzErH
6RIUl5nUkdAx27tGNRw04w57WfGGjkWnbPE1sG4iPyaJuOhBpO+rorSPYEXln17a/Mj89EhRQ3Dy
U7ZiIeGM/u5z8alkxnYgtlwKxrTLHROEw0cZO+0BHdg2LYuXpQmgQSFZmU7ElVUIeBIzaR5SW0Dh
qEeCR+cpQJIEH/LIv3JspuiLCOTNT5vxIryk2eTKxT8Rex+kXhb3wle7399hv54WmXSxZCOXR/pg
yOXM8cOH5Nb5WI8eCm45GDao3Bw0HiOzix+296MxHmLE0ptlvJrhMtlgdJZXLibZvorhMjdXBdL0
I+G09hoBmn2g5tL2TJQTIlfN6BF5+hdf8LxMg8aYoqmbU8+hckUggrOvTSt8aIW9903wuAyBjU1U
2YzXNIUuTyOOmODHcku37S0bjS8I2egTkldUzTRCOJzBqA4yL2GrWd9KhSvd7v+wMJjyl8/ZUCwN
nBmViWvffHcLx6FTDHHiqA1zeufi5VN5Ty/iYbln8UfOnYNjNNKoLhiYP+X2KEnpTThyIbL5GNQu
Qt/5HzotKTcVKFAcVHyEtpMjYJ5GlDcpngedfR8TTPcMFcG5zK2IiyROgD6RQ7NL4pELw0aS2UaE
xyILqCLvFWG6u1tUoL4f3XpedO/5ZX1IQ9O5MP5yNh2zEfwl2hNpKcxSmdkxRSev2ftsGw25Rbas
z16if3XoRh+mkRQL2XaUiaGTXuC5qePvb7S/ObxKbjKTB8Zybd1cTug/3Gh9kIy60fUSWnADnB41
2k00gKdlRcZnMWsvoxxT21L+FZG6xC4STNwB4GmoD3gfmuzo1/G4DzSia+MxC66MmMzcsCzOyznQ
bhHnBdMfHpBfOgfUNHMPaDl389Zb72obX2rwnma5fZcROoq4O9nnJfo2KnfMZ+7TUDKn96WjbQ2j
dg6m04C7F91hKQY0VEAmfal7bLnkqgPY2xQJuc8Eyb7E2WCdZYaHIp5uo8JDW1/L/CqCqkH9YOd/
uJeXvs+Pa9byQnRbpwLQTZpZ873+wwfQGP2UVyXm5eVQEzs0GzF0fTQm8dyURKELBk59Z1Q3ErT9
VW6nPLkBo/BIpyiztlNUas+o8qeN43IM+v3dYfxSo1hSF47tCGGaNueyeYf+4eLGlIA4wiK5OyLk
95aDAgaHc3lZziSCjXZT2wI3bdPmt2a6op00FF2OkSjHKs8KlfcDITeeFp/yWj8VXmaetag0WEaM
02RaPcZqMvVC3nmfIh3Xc3OSBdbzpU0z2THne1pmKJ7qAEV0o+8D174lagtoPvzELf22+9+/4l9q
ZmEZjnI5pimhK3wj75aW2QQy6sVkb4psdI4a4QFHqCvH2AzDNWJLgE6OZFUMwupktZA1RtO6Zd9f
VXFhr1wBuHKVR3m0G13IwSkS6NeB2U+8tJX/cKnvN3LOk8qagSOmMimd32/kkqdW1QbhEbFuoRWd
dJINsv7Ygk4+hh2T4nmiPoFv4PTu6GCmmQUd3BISEajQ1SIpjRDMtwAudZkOOyHhButN6vxhjTHe
n0PmC3WwEGDcnosl512Nr9MZF10+Ynhbtom+GUqs2KiUaQ0eeipr4WiHoG1IedUg8Ofu8EKASbH3
g2w4NOom453eO00SvAFNPtiaXj+y1upXYdeYNMv5upKBtm66OEKFVe+ygFyPQdXmJRysj1pkuTTR
rae4LcmRtMljDAembBU6rV01ze3hwYkffE2eMrqH68W9ksWh9aclS/xNecJOPm/sLjJEnqefnyYN
LSdtVUvQPls1aDjuzSjo6HNA48c3o9aRiKcPUWK8cm6f7jHcfhe3Wuy3cMCC8HpA1WzPHhnNnJNe
yylmeu2ON+ggMrbvpUWjo8q1XBBdZiaMp6idDasZN2thJR7nIbmph6x4KeijAYhiR4/HKXnuw9bd
c5xf7B84bD8BTByPHU6BNXUgmcE0SFYFZBlgDX159AHOPw4F389DFegjUrhGpYE3ZhGE1zre6kXG
Z3kOVCE3ITIzYpnDlpWChGcyVO440HBODuoPhNXbsG84ZIyesLdqmMLHRXYUZwZjb5fEgyKV3tEJ
wvri4PF0rf6LbLThDSUb7hipnD1eUFRCKiU4NCvz/dhP6BLKisHA2F8ax7qdSEXMKKAgpYd7WcZX
BjD6a4222m5oCSuFqAFLz6aO6ZvdWOC5rRoARDhLDnpJ260Iih5oeSBmiuhVE+NzLcoWksjs49Fs
z961fH05e2ZJm65TAP6DasXFizWCtdV12VEaOT5pvXUoz0oWL7LSv5tmjNJCrTgr6au6QTix/G/p
dLAE52G+D1mZGQHctlS3sWUR6G3Z3RtqfFKsqtg9uNDej1k1ffo+gDNNVRJBldRAs7EK9wUYKjPu
4otUrnswQwLcQpQrj2QAmZuE862IP2Qjyhw39iUFE9JtORAUMlkktLf1GO6Nst9hnc8g5xhEaXdg
HpZzMuDletWyMH5qq+lZp3xeWo5WH0CLdKf6psXtSmIZ+mW69htDhcXLEHqgjRh+cTu86Dr47RrG
N4bMQUf716aPrTmJm7CdnvI6QGkVSv0cNGADHXwMJ7ttiM2uhmenQSAhy646mQYwrbFVEAUIMsJi
OkfdpF+tPh/um6iJzyEsXXJ97hW9zhNhXdsK6MQysE7AjxHG7RnrPu6cswVMY60P8qlvaAmGRttf
MiW/nxdqz3gRPlhq9BjuZfm/pmu+9cpGvvn7ZX1pG/1YEAggJJS20M4sV1HlvDvEIIVPHNou+sbA
lchzjyrPKHx44Z2Jl8SCN+3zAEst0M7LH8758yLunTfXrA6jQOarm/ffV9raLMXBTE33NDJg7GYH
j2+Nn4mIgklo9vWhKFhHRFw2j8u96z8p1aCd7Sx1HmLLIWKGCOFWgDvLRjve4aqkhYTG9uIYNk4i
EwvbhhGPuQMKhves9pgKRIP6NKUjoaa++SiIrDw43vDQWoOzdptRvGVEqkNnk88+o0cLmv7Z59DJ
4JBEREOO+GeUB9vRk5ekrcZtYSPj+f1b/DebPDuLySDBFoZLh+xdWWOR4OWkwwwL6BG6Le9Lp0Eb
WMS8IFmOsAXHDz7AeNVFIzaMcI3as3izGrFDDS+O04SGY55bw4ZPHHEZuqZf/Y82+b/ZM5TLDaHs
edcw7LlC+6ECU7mwg8aTZLOlBgLKuSLMoTwwtw6ZO4Qx6koCIY8cTOyHMvPOZiivJrfcAPJ3PvnN
AB050NJdO7ONOHtU29+/lUuX6ue7dS5cmWxK07Z4R9/t7WOeZy1KJTgt8xayKHrg8fib0Ur0C/M9
JpD9Gof28MjiRkfJw1yEte8a6sFquec8K3nwMldcqk4EG7ws/Y52kHzseuZetMFebeGfRGB12FvN
9rLInZyIIW2gV/61Uleqq6d1FwfurpuPK0ENxM5zJSYz0n7PBHuS244vU9cT7w8v3p4fxV9ePDQc
utK6Qo/z7hCSJRki+drkxc8iLEwPHafGsAy4FQbyx2AO0kz1g10euDliXKwWvgFCt9J9sRdm8cRO
2DYrMKagyWeNDJJ0ZwfmByaCLjBIgczYmrr3FkhcwvkYdRen1DpWs1mkYEL4WSqGXZwSlpFMzSda
evKQ6sPDIuNTWPoAH3bkxdAX2fT9+Ea+1Dn35mTZfMzZEYu3aPYv6xE+bmKdot2cN3cNPeNm8Vrk
tgbBPfFeEx1gvSh84sgEEfZpT+Q1py+xAY6orsU4fEo7dUNFbZ69hoiv3RiU/dlRsYP6CHvR4Jbh
2mJod5FZ4zwHBZgc3biYZCGcJr+CBqCciTYfCTqy706/v0f/bnowjwvnbh1agV9GnbDymZJo8eyE
x4g/up/TBomPTVLKOmwBV/tkb1HKMA+j1s4eogiFE8Cjs6NZ18sI+ffXszwT724bHmfGl9LC8iT0
d0e+ugHzRV1mbZRefquH0jghBE7IsEPX2OrWpY9mYICGAdTozY7Y5bDcYox9Tcv0wTI99jq6KrpQ
4hxifGcmilLHIl95iOJnbSKHGBe/fiZujREpQeam1ol9S8cCPQ/BMKEWXUKPNt7SPjIjaZ5///rk
e3XGfKTVJXIHJjVUu++PtNlgS0WV6m74awAEknJGKmUzQqxLV2R7yGu8ePcFZMUjghICuk3j2Lgx
lj7unwa2aboi3K/dWOncjnJjuI9+GKI41w8gz2l+oSX+/SXrf/MkKzrMyDLYrUwiZ35eZs1xxAAn
1L+fZNm34fUyOIs0iQQ0zDe0TowjAUj9PrSzeyGAWthWdPf7y/ibboxBRxl9mGnR9qa99fNlIFXo
fGcC/1jpaJki9SzMQaE5TKIHbXgIKsjjSLx1DtjEK0VMELZDxtG4yNGSitY46S6Y8NBNoxU9ZRc+
NkOPLvVdKmrEqkuD10v/1CWQ8/367n7GoUKPgGY4DIplUPbDHjVAvY/COMLLWtESQlQzbUNFRxl0
B9T5NATOEPdypUeUdRwOxHUwaa86bo6rIbS/um5LpyuK7UugwbOSJhLq2qLobiyyj1yWILDD/ins
/QPJUePL8pb/5+fhv/yvRF0lo59n9b/+m99/zgsifojZfPfbf12Fn6u8zr81/z3/s//7137+R//a
f82vP6Zf69/+pUfkNHn6/q/89G356f++us3H5uNPv9lmTdiMd+3Xarz/WrdJs1wCr2P+m//TP/yP
r8t3eRyLr//863Pe4hvgu/lhnv317z86fvnnX/Ot958/fvt//9n8Ev/51+orEZ9t+v4ffP1YN//8
y/qHYhzD8EM6LsUqxVP/df66/Af6F91yAbIxyDd1g4FoxvA9+Odfpv4PFl5FA2Ae8Ql7npjUeTv/
kXL/wQxi7rQI0hAs4aq//s9l/fTp/b9P8z+yNr0lL6dBOPVLT8S1cRLTM5eOabHyvHuAhKJ5Wabw
b70EC3UaoO6szW1fJY+ekQNgUA9mAnOrHsw/NTl+WUHmn8zYifMmK68y3/3kMEfBFTnKJCZS9Ws1
xY+RFj2aAd7J6VthiGOSNvOAB+mxevZ6zhPd+LFV083ge+HKPaUnbl1vZevdyTX6W9vob871rdMy
gaivW4nFGb6A31JGEJFg1IgYNCe7HdLs7YcP+t/v6I/vILXb+zeRtZvmKgsQ0XV81O8H2+3oe5bw
PEhlirmxrkeEINgpdLXpJerwdqnW/dRlNXw/u3O3EZ2E2so0sDXGmz+A1CWgTQ1zdDIc1fXaTnzr
YHjxK3JwGsb28K1r2mptegXa0iGe1q4WXmmwg9dG4cz0P7kuPJvQRjykdQrMw0jOoWF9BWHBF4aI
rgN0MrPCQGqUcbhzKOShhCOvYST1gewC8v0YqjoA9DIEwYTo2KQRyItmd09e9s14NbM7qLKflU0U
WFABXG9NsfFlBVBTccFNQ+CcgjeGAwEagPttFATkNRy3kAHf5paGuUNFz7js4hsVtTdt/WlohFyP
id5Aok+StZaC8TTsB6cl26Cv8mujcL/xuKHMmFC1+lq4iUv3xe2qt5LAr5PmhLf9vYKYltZ4lona
wIsOXqcWLbVzl1zZRFQ3KgC2WIgzc2XmEinU0jiFdBvVGQZy8gEaFoK1ALjLbe9BDSr5/CKGwiGJ
D7gwAcPNOIWSCKGqYG7uQgPZke698tGSYB6GI5AAitto+Pl4M45m3NYbC1cqnn3tAH2BBGNJtDl4
ynGvUkXup1Hs/GIg8AInwTaWLXLfiaPbOO20gLCc0sLkBtj6dWyx4RXKNNZmNcpVWU6PRfjJLBk4
uIb/4JaEudpRNCOTELEH/VrUdn2sfNJlUxWtzIZcBD8AdWeAZhMvfVgQ/OFaGBYt8RC24DXtqnOO
E/iecbczhj66kGk4BzYSjUB6zNmobCyyHQTFaICp1XoEZIqUaRaE9O2I2wpHNyY5vYwociEYAVia
HkGDRyswmnc00y6J73+KY+dt9LUPHuNa0XFwNCPyBUcKksL8VvRE95kaIPnO0jGn5neqqk8mQSna
gGkehMS1YQgqzGziAprkth0GqPlBtFNkV9SFf0qN8GiSBNJOw7jxrPKhSB3OBYja15U9fisbf2sP
ug5dB32YDQc8fx0m0OBg7Yl3pRdGrqPv9UQtIJYYWgG2gUQiraiYTjUdAS9TfIjqKrjxieYeUxjK
9pj720YH0DgpeQK6dOk0DZtBFuq7Skh6lGN38D2xg5Hd3aJPsCgsHBMUeNUS5kmKrF8PCO6i4CXU
oQ/2Q/LRrOdxYIu4NE0vKKGS9WiLVx+7JlGhcwJlfVSYameI0FUpIbz2Rv6a6/bNYCM+HEyn3CYu
91SakOIRD+bnLAbIa5X0poDevCUIf5QFBGeWzbhQlXL9wU3p/o2N6DeRAz0hD8kGGjQEpLqxjnP8
ZVlN9Fef0usuMSJ6ztTvc6t6yK1y28V5uY1aVxH7pHYGUn3EDeCNM82sV/PTEQ+oKTxGZHgoyTQ4
5511MQDLIjrihhUVSTNIrgmbtTETgJOzxuwhSD1IWt63yQd6PSj9S1IgSk+BIZGCZnbrNqwgMuFa
NjgT7garIQzRJDQSNQ5hXeRWEnkKPbdgDolW3nA9LG6zTzj0wgefQk7jEEmOJwAoghpvvSYkGXJ8
APJhHOmkbI0MJ84EJiwnKnOrjzHpo4ouqhM+0hULV1ZhUDyQ+lszVaZR/SnWkRtbkW69kGxqD1/y
RHwoNNvn8Wu8fZQCOUIrhlik+GQY3ptX6cad8EdC3E0PHDvC/LU6qWR6MZqMtDSg/5tAuzPD7pPm
TPLespyPQcRjHXlPoeIDTm0HiKvWyB3Td077xVOlWfWuwbutZRZWGpJUG2u4EwCtNumrtNU83Qqw
S0kQ2CVvVVH0fCq53awT0PS0tUnlm9roXBGIM9n6XTzmL6aNhs2vHJ2cjuMI4B/z1EoL1Ll80ueI
GGK/e919JveAz3bMPw4hU5GgIM6HWMlVys+5tKR7UDYjP/RsK0c881S06bAGTs4wLLA+Rrr+3M6Z
xB4pHyt9KPWdZwL1nUoCnY3iVDnmjIUY7rMC4Qfew/UQU31UJEUlc4BDUrxVlrMBaKVdqjNwHG+n
B/St+0yQOMvZ0EhuyMI+ktNirmwvoE5Q6T3no2MyeW+0V40DsR3mnoH4ps2mfBc72jfwPa8c6iDn
hNND1k3eMS1yzg0ebRJLq/EBgjjEfD3tBp5DZ/JyoneKaEdZB7CqfXN1+61lIkPECPEguLqZKJGX
1sRE5ajS8iHGznb0Zp3m3Yc8zYejOwR3Em8RDJ/wMnrS3orJysgbPVUpZkJbkKBHDEBYhi+DCOaV
oGw2Re/tIr9f23FM4Fea3It+4BBTpTvpgDUMNOMTQ11GsvRw7HbNttVpziNb5dovSEpJumMWBxtV
A5oBFekAz1PFOoVv5GY92oVKaavaMZjg4i8FwXSn6iZd0eN1Vk0N8gjwJ0ZbFQGAriMezno8qdxQ
sHS4hVAMIB5kpDl0wyrU9WxnWEBDotK7d2ztEwGc0GFHGpqeY7/Wg/3ArDDY0JY7d0O2AnROvcZr
IUTIhKLG7A4rb0+u0FTWm9Tprj2glUeyQ+4ItQGAl+ZPgcVC0oyfYwlqIqnY79nbrtuyG+E6EXNT
QXiCnHtsQ/NVj+2PenTJO9FclX79wRf6bTWwrsR2cD2hg1q7coI+ANHUD4v4xHu+7iGkrWqj9a6J
kLpoTAzwO5MkBntkh0H228y6n3N+2f+12N/Sno8PTs9MosvJra2joLnq/L2U+3bskTGR5hvSKfcE
E6FUnwsXGZfQ8sgVHic17MnVurHMgho3GK8ig0avg1rZAH7BROgRI82DVoGX6IPiuQD6QLZWsRJB
82wT57aePPNTP5v/C4CbmXmT4sbrh+azbg/EFACBb/1gdoCawIvj7IM5uGAiOPSu+x7+ocsclIFx
cV8W1drqYfoRUe+tI+2j04KDim1y9qajgHW5qlVCMHnIcu/08b1pQmgexgzbV3g9X4x0vH1QD9vB
FM+dKW9a5pJVA1+9zO3ytgoNSpnJcbYRGxalC3hgQLJrjsD+2WaH3BPDJFbCeAhzZwIU4HX7Maif
anInTvVAvFHcoZ8bMfgK8slxJ45D0QLoZt6/j4zK3QQOK0tRuf6OpBfGyLH1UJX7UKPwMU2t3xVD
ZT4oHY14OESSREDnIXJ8FmTdg4pW9Eez0awdxfZLDTuDUWfDvqCXjwHjp0MLnfbKSnM6td4UnKX7
JWfCvLFd0nBnztkpZDh4wnRnwEUBtVqT7kOsl8tBBI8a7Ttn5zoQ8RE2EL1sZGpjNPILQKX0afS+
1Z1V77O8c5CZMiajQsUx6l+NJTQegCxbrbGyjar8iHzi+tg3SbF5pOLFkoxOjKAxbjVzGC9TAs89
M6fHVhnaC06UbWir+lWplDlZRKbQaLWk1fXKW0WxVW1sar0g8jhKMTiJXbVmzOmskv/N3JksSaps
V/SLkNE3U4g+sm+rcoJlZlXSg+PgTvP1WtxnMkkm00AzDV7Zu03djIoI4Pg+e69t1G951P5uxRqS
w3of8zK6K1Zanix+WhplX5Fal3hJ++8SdvKpdVYJdDnNfjuN+EtEe3yoq6i/GhWMw8p+5Hm3/uoH
gahlNokn2nKvo4iYceZTGDbad01nzpBFNsh9BEUWRMYA8XM4UU84JUtuXU1lQTBiYtu5Zv9pTs7C
CU+F57pzmIGc6dmaITrZHclRRC/0SQoqHQL4cALpZmHttqeVtOPRBJW4hARYIP+UqW+fssJ5hjGz
3npqupSW/dGFNugp2rN7MwvAXGFdImTsnnpjQ/XUU7RnVYjpCcBYpuzvZXKHRJTgGbGn/nJc7k6i
HxXzfHnfdPmVQ15tZHS0lL882gWvbV2cbAeWZE43DAI9Q90/v/g0Hx8mj34P1CA/mUz/QeMpP46V
F9OUc3CHpSMF+dsdh2UfwMAg3nyKzO61XkaS3/4YXnGhVRxCwCIv1i+Tg8OB1nn+rKvxgn/QPkjX
O1QkNI4GDU4CGRf2g9s8LpafXbJs7lmPe4dOQk+acZHGk8mYFJbmFmCX/Z1npq8zweinpZOv0Ncu
NI1+z9Q/nQPjJmvJdEyr/23UPHYyg4YvU+N4gi21cpeXaGoAKYpm+UPi2IrR/pnp1gL/7SSjS7YG
vwhntwcxrSkbJvk+A7JsOAIkZNAPM/WtpfKaaxVVZczFI9o1PLAf5yPE27o3AL6LPgWUKZF0J3uM
uzTC10QzlVVgHlO2uNKyQliaUsHjYK6/VZr/gKNuk24q/nKOQ/THLEC34wACDGAGYb8whpHaQ3KG
L983NSS7uTcSxxV3ZQ1/ciHOeVC4NRkoVwWuJtBwCW0BsIpLPwta5+pl4loVrfEL5bM/EoXZ4GCO
PKPzsn0pquZcSKLjquTA5vpqvJaqJB27Sp9Ilpb7plUM1KkWd8rC2cHdmOTDQfnUbcPNWrCjUP2l
OZnIkb5ba7GCOM1AR2n9PkTOg801GVs6f9AZrPapYbI3fU1p1cIBdpS0s4QvTs9+NMi+rAzqbACI
HMqwdqN3XKzf0JuqU2e5h3UJ3lQ5inP/3Qs48NpYzDOPQS7hlo7PdKScpMtPYdNsQfl2x1acybwH
E6F6DNWWv6fluzZN7put9o908XmpXRzaevyu+OCBsjHx6RfHpbuBEa/wbXVVwFeTkR6xiFJeDBfO
g0/R2hjhrtBeD+UqtOznSsOOosrNKLCuB0vseevdSCzeG/Hi47SCftOdphHWXqPqG7cP/jg2jh+n
YfLwcDvE0vKWvSvMS6bX86wDmAK5Nu8q7Tu7rgDISMkyVdIDYjB4QxaF1MxYcMKTFjjIiIH5yPMn
27kNhVoE0lgaMTEUhaAnsVW/m2NOuRAuhvbZ4pHl9/lDNU/POp/2ruKZncvgQhE4RddZxBvV7ByY
GIkdYLmYrF+hZrni9CvHrLCnytzr4pUvQwy9kRwUC6Z/UiUrxXWdURZ3gsU92kwQnSxroK/C8K+E
fUZupCcKOP5mOSc8N+dsI3snwSEGop5y3eOI83QahTwpWCsoCr3Exd5yKmzvK+gBu4C+NEYHmkYx
oXT2c2/ZwMmh/HlEHqy54jC6XXNeJA0u1UHfFGdzyAF2+FlwLEiVXPq+vJMbPq8ZvZO5VhXHZ1Pt
lKWz17x2JuoLgJ3YeRcmZib945yO9pMW1invO2BwvnHoJ+E+lY6vz15jWBwzSkb/Wr10hc5exEzr
jnGQ/aQeQml4Z94sylqaQcTruA7Xf/6ljjM9REdVJqljqSTXoiGOC4/FsqH+whvKrGkA0dCogzDU
LgjC6KHKmmGXsjDYizF4CWQUEdAFjTW0XFoNNUuDWx3dTL79w3L51y+p+zaKjuWCCy/LmJOQ1cWp
qJxrO03h/bplCChz04daW9giTLjoDpnFVPd/p8p9YWOcbcGc4ZiG/RM0jTw2e7bVpMpeIqoROwWs
1LOCfR8Vt4wvZOWN7pdwuPi9Zgbk01G+TBsWfB9FrfXMwRtfyzrYv/1pvPVyCgUiX4M2s3iMVxud
jnmnuyKIkBkRHodkNmNwCO/WuWx3YCezqn8Ypf/TqfzVm4fpIH1V7BCZGQedB7X261Fm5tPQXksI
RUkauH8qAf+n6Y+mU9yy6gddudADaxpzAyp8ObUZ/ivpMsSk2yTxSSCNNSxXeAu5wVuAeiwDZqxu
7M39MnAgw6h8yCwX/sAAnhM7SUa5jEXXmAXjIJpoOvAxETY5tWfohNRboiPXRXotOp5dugsspmga
Micd0No5gj1yW5C2HqY+JVjK6urS1BxfXUHgaEiX3wJxPsmbDSlv57zw5Yt/IhIg8fU+AEFmL/jz
jY5LpGjUl7EwJqh2opGuebELb6Gv0yNA2VcqmQaHZJ2d0gWJiXUfZXsKWT/R+bnwmE0Eq+9DZMsn
T/ffbAU3TdXdF0DcznLpvwmoH6VNrx9VgnQxGnbsdxPABJpmsBWdHMnJjT6O5lo066FyHJQJz/7T
ik+gddZd4AtgG9gIeF9LXBYrhy80j4c6Ky8InOYhhczIzTkb6avsp6HbX60tw8rStMb7vJ8Vl7HL
l0daFNmU0HHIF5qfElRLXVc+N//0aa1bVC6TCGbtuXhY1X3kpORywQbswMA95Oty65XUdIlp8Y52
GewGl5YQwstvlMv8hJH+ahPH8H8DE2QsU+nHNFu48YVF1A9S185Gz2k0nZ/46mK5vcmSbVwyiIbC
BK0eOwS4cezci2hGuNplGN5WtKyIuXcPwAE82uucYlcjv8ed4KxADuo0Ou15GqpmX1BzHPs+0XIf
BLdDQQ9fLvs6gS6kLrvlEBPcA4reEQrA8gJBc3D7/oY9JDO9Mi5z97rkeXMJVt5odPhdH867jLwa
n6TxFI5pGjtA/jDwGCjKIwEbPR7H1VU3uUPdSYkXQfT9uSz0nHR1elOwIkkw/U9QtqmEems6zn7z
0MsDUJhjM9+sXoggk52cIiseldk86aCD5lVlF0KA+uqz+ptnLGKOTsBm3OqO/LRTNcvJca2TOUE8
RRurc48bWFY9uW3LHAU/kRuQxhwx0a5b83rFYK0cSrIX1caFIb7ymbsCVYH3cA7xkxVZUtWAngBD
5Mftg1yhBvhVhMMxf62CrNubFYmdmi4yBsmy8W66dtzn0XAs7bw9ysF/Fw1ER5cgfeX05GjrG4dI
QGceyIsT6JHV7UQr4pQGIdnk4lddW8HZnw0ubKfZLUOO4wx4DF6Qp7K/D0A69MXgXiC9PLp+WD92
zYzBD6/a6H1bvbory/ZhGKsLtJ39gNulyBpGWFed0mq9FRsJoGsxRpJ7Dr18Tuy1vEjTh69oYNWC
/WUwbNocoIB5Q3DmDmLXbjwgQScLXTMJE2Mwsr5teKsmEt+HIlXfymrowbO5C0TRAfeEzRPdLXgg
6odppUQ4cCrMzTAjN71uF818t7oSeYgN/Sa7Zv7Rp1AdQS1o+KzGDjnJgL0gi2tnQbxTXBhjeNc6
zncxhjQ5UsqNFJPF0vPFScCmjiEqrNSz+VYSNEGBHu8XSWkzDJoBrhlKYju/pdIy8imDpbY8QerF
BwT7HGeQD+kZTyrKAGQKCsn5t7msiXfA5DjR+ObeRAyCZV3cijbn7t41X8VUUNjghu9RR6tEOkm4
jXmLdUoTD8ha79gLi+daxccTmV8AE1I5USCx3gHOOVUwoShG5G01cvUknbVMIp5M0qV0kYOs6cC5
L1v3R9L8ANmQNBUVbDQM8WgIiR4k2g3P1soBtZkAhFllEOMh3Q09anrgYtoJs+U5CJa9Smmeyobi
aVmHImHBx62RWPzedLtTsEXGI0qJOr7LbM+1voXp8N564sIQycfX1Qm7WytZ+pM0gpV6t4wVi+cj
kVhWczDpSxBS3WMYpC4Ivz/8md8kqX6cIXqTkj2OD0vYCjgc2FFKXrTpk8zT79FkvSnKZtj5UBxR
yHt8Nkfaad6XikUi/tIsESvbmmx+QUI6+SqAQ+P3sLFdOL9uysUIpgFq97PvdVi1PXrRnT8hGUjc
0vl0rDzzodwOF92gaM003yw8hpfZoLkEi0xb8qX2SDaPOcfkjFpsBE7jgh30wwoaNLyF0ru5sfdM
PMyYrlaHEbT9Ld6fAyenCWhAAQDJ7e7WZvy1Cms5K9M8p6s3ndrW/J0WjrhR/A074GMAORjTR08r
uj0+QNrALTpZsEjs8osoeruzcMLvXCTixb6tvIAYdTmBQ4xoKKHZju8S+qZPhRExYONj8U26q+3x
UqT7xRxrnh70GVPonQjIUEcvmL78YNLX2aVoynWIbHuZYrzIX43KoiWpBdZZ/EhhRfdu61Lbxo9u
5uzOqDTrlo7+pKZyT7hzX6qSuyKN6LIxophnIZXM4XyfjexF0nSrG1/wbBQdF5gz8UYX6HaxomCS
Zyr6ENct660AziiQ6D60LwvpmyvUr+3xUiPG7nNRvul5vRNr7h9Elf0y8P/dBy0OFu2xXswob1Cu
Ue+RrJl8THvv5/NLuQhwZ7TWF0H3tLVkFppZ3zYNYIbriz2T7y6qlv2E9r9Sl2QnuggvonvtSjgv
5MTKHc/Tn9YPHpaUI1zWzrxRnOyp0M7JnvjjkXo1fDI4v6cKwpbZr6QXnX0acdyYO3+kRAHb6tDd
jBNyMO4VhqpaVIelqXdEd9W+oJhr74aNdVmYLkqSXTD85mknpfNlg6WcrE1baAuVrP7MF6rxL2sj
dnOUXtaldE4sFh4wYSZV1nK2o0IVzEo97aA32ycPE5Qeiyu20pPZkf9sMqrHRA+daJJ7J0COo7Ko
WJfwKCV0h3H0diZezkqOAdH2+hlBC3DD3jOpaKUNmbSHPcdtShJiJO47ePnRD+aHaGpfowrsrpE6
8z5tFoqUQzBCVc6AfWrm5YlVnoK4rh51xyJuLF5x+3yZHbOGT/U2w3aJEOrP5OjSaketL9Sp27Rx
jFPvrCnbHJwNWuGHNYb2ie/xVxFmPwo+MDShuMxXm5J0VKU+JVjFgS7Gp38Vfe3SSlHj2JcmHDNP
/glqyAQjpgZFQGInw+5p4yiF4wMpuHy/ttO7uUJ8lJqePKciwH4rm0lg9J/edE83kmEEjzB1BVKg
/NPZ9kuNgzGs0V6qxf/V00XEMrWGzbw0x0WEKo5qZoamYsNvVeVbvWqwK5HpxbPszuA47EPKqp3O
i/6CNL9ZmhwnoSWnpjDMYgFG7VwcYF8LZl8mWVAFh7C07mrLuI9+0THKxqdOVbqfCzanQcV1z4lq
SfpoqHfjMLyFjfprlrygSmE2MMf5QxrLM33vrE0jlb676ybdULPZG+ETlehEQEz3QmPAGnNWpEZK
Up8rifbFhWh/Pa6ZycSlLXZpy/xmdpMD+VIevTnPcBX0B08ar3rQdD4LMn2mDOQ5ysTTOI/3qrU+
++2p/X+3V/1vxqn/h66oADPT/+6KSta/33nx+V9dUdtv+Jcrygr/Df+qyQ0BDRwL0JZI/JcvyrL/
zcQZFEURCroVhluO/T99UbjmwpDAMgwk7I3Ezf7DFxVip7IjC6oQvw0jTvB/8UU55v/IFQCCCHkR
AYyTyHFAVvx3b+Hazbw0tJCkh0nGiXBC/Wnb6zTMiFMi5ChRioPfQBk3zPKxG96bYbtbQg3ZCweP
QB6uNF911ZKQoDtnjWuxsErf4JVX5xHSgMib59HgGkR8jJAUn0qTOmDPhGX25EVEy1VnXRhDH/kN
V1zEZxofgthjv5lUIdi/se1PvUvfaBeS6jI4vOAYe5FbZ5hFaTfiooOkuMN1/Km2ShbHpY6i3voF
ANorq8ITsq2GpQssVDnFvZa599SayOcA8dknhj0x6Vomy9we1jVlYSj0fbB23ETK4tJ6oIHmqnpa
FYzXKmiudSWDOPAHbqDbyBGkRMYnMdwFYpzjurg2qMGxh9KpnNrnVpqhQEdRujNT8lwiypE7o8qI
x9n5lVUhZL3gQsDyx95glrQZvadW98eP0DvWIf8ZhubXKNivTcsKjYzmMRqD8OE09CAgl/RedBtR
wkJPjt7D9LB3rc3pNKAMG7Uq6dFOiTpFx95av8raeHeaAQ9DSI95ybKJ2ojN7RMv2fRL1t4ppXqk
/ZuXxMZY+gvmf4d2qogDQtRQhwCRT6OZFJ11puXqUsAXIWSgXgHtsfqaP1zvvET+J181Dz8Dz0kp
kQzpnfEpRADGSzXlSI+CyloQRmn4O3QpjOxo5juNmfOYkrCaZPNROegS3SOxq+eiYBlXV/a8Q+H/
UiFzvt9aT+WkdGwjvs9dI2LJ0S1uV9gdEc+QFrjB3q/EzEq6ZOLtkOSgR+IhKKhPKbYNW/TorRBN
dL2gpzjlKWXpUy6vcrBPRgs4kOZxpt+uvFCYRp+1F+lrw4lTN362mxqXMEOPXOhRAdEXmdjXHd9K
1/jb+awa7Asy9XsGYoFtL5Qpe/3wi/ViDvSRp5G+FWNGhC6nkShsz2paznmaAhagYyEO5uy3qFmK
lO6qABHxbld6vnMLCI39fIvF4S7KOpBP3pRMQqD5OPo294ef1cnuUg+FMzxUZpaeHZv6zoAmYvYY
MdfuL7FSZ17WpFZGrnLIhxjiiH5iZSMEQkURJcTIkkadXTrKdWEVfSytxeTDJIt24VJH0Bennv+Z
lRaHmshRP5bRjSKf1vNMjf2tT3SxMKuUhHeW9EZnWCQ0G+A5DLB9lXsFIIhmTO4MFZPQodWeGdNF
hCejCt6NQHH+GH26V+Q1o9O0D0VCOB5KTsWIPrQetYY1+32v4AbQ9NByHY+zhm3xfAQMWbIQNU6z
TTWfUVwNXJOH9U/t5fLsMFSLgq/TZipiOhv3bFx5TxbG0GJF73XHxyWFT5JftAysQz7nAhB+dNO2
dJpTwIVaeAOT07jL5pvMFNZtWSqOS/iSaRG/+M7cwLlv0p2FM90YnGc2jkx1xcvIPY/KaJ9tglX9
Zt2zdzMFPnL2xmRR4TNrQXXEtgRoi+hnbDitOE52Ky6lVBiaB33yPPRlvUblzm5xBjK2WSDnkzVg
IS69+mJuiqMta4qeguW+aVY2efWSRMQltcuR3rLbk21PpxQeW+A6n21hpkeFrauc13uu4nUXbMvl
GQkgMOiOH1yLhWiWQ4NCf4qBXleUZ6q3NcJXVHsvbYBkGDThtzbFFBvR+JyaawGV6zQKFWfbhxKE
CPehW3+XzvI6p9OTFZBQrLLOurENEsQLi6SLeycl+0rXehBehPNt/nYKspvansx9bpXGi5lt5/AX
uQTET3SmH2oxUklGjbmn7bs5l92Rw86fpmnoVtYROMuF5JtijGc9yIwoWdol0abtaj29YrHYldnm
Xqqkse+dkB1bjRjhBkg0wQueCCZYjjy4cuTOCAN1X3YURa3+jVaWOgHWerRzTurEfnm3oRyUiqJE
L783F+PXuHKidyC/73WL8Suy6z+KyghCYBx9M0sfsBXjFW3mqz/YPPVGldiuGDF4REglNWcWcKys
evn1IFAt43HycVSu4d9SQZ0sS1yXNtUfyfqb70ULkyto7rWdnzL2tSdjEPeS4O8OR9JTqK0I1y2t
sb6rCQCs5Q7nnIdPI0XBpxgDhxX3RFVhXSinks4w7mizsjgoe/U+L9JTME0fxWAfPMMr42louChM
GmrBqrvHvGySYFbTbuzAoLQFCnMlKQql1GMFBzXTxLj+sP3/pCKrRkqw9laTPcnJJeLauAcvCs/p
yFpG9MFnEyEghyBt3aXm2OKom6oDn6eia1RkyB/6WtbeXR/U5bHYxnAnPzeu/iiNn5l1X+3iU5oL
IDUDBj+fMxrV5opOTO+iis0O6oZvlEJXcQeuSCv8rpafPwViag8M0pjLrFOLc3KHn5ciWhfJyqvK
6oZjFOyKbHoOhPfCStVPZk23cFCm7kmyhAAQjZzVLPLkLjJxRmulpR1rrUxHl3Kg7mi1E0yffmB7
u47TfepxKZSYZsqw8j4LOJ1+qYLPBdhKCIioHlv1aY/GpWYr00Oh4bCLn8SlSGdDFm1jeNvuW6df
DiErMQL6rbkHPbJrkCpOuAJkgpe1Bf5Ja2XUf8yjIzEPUhnaMpbwkJ7qs6CVppva4UbVfWx15bh1
wrMhXWl9AO15l5o8fbRJIrtauMHD+RzmyTqvtLs2ntWdjRqN34XyRsy4hfuo8DoV84nQpb5hCTvG
LNa4u07ZkOCNu1X4rw8i9bAK6fBTULp2sjZwCHhqtTFGMWGrdFeBSLmuXAJmFkXnwl0ua2Qu58Ee
9kvBj+s9ENIdbkmT3lOo37JgiusgqfN42HlVh2F7GCmKJpZGDy2uyDk3n6J6/HEp47sTkfMRrmo+
6plM6iwbusLnzDzZ481kwHEBjW4n2ImHg9xUUVJrNDP35bvUCMV55/Z7Y21Q4lavj0fmQ536NJC0
5jH1Govm9eieCX9frRVIaQ6Fu7CeNe6k4AS8aD6wQONuF+HJKnHW/+tHNMrd4TZkZzn7W0uK5T7B
pNmvbp/DO572C2dOho4AdZ72il2zvILjoxDdvNQN0gYkh/rJlZgtMghyl3IBXTKHMLiiCft9RTFm
pLEHpM0UHfx1ffZhzsRWX1cnFnzTzmjSK5bx6UTjbHap+j9+10dIEXiKvXa56bzOO7YoUJ216gvJ
juGCz/3OJd/Mfqi9paqmejAyLv1WBTcrvkCTyPuhTNHURoosSUf3xOBF3if1On9yulhvUftu+7y9
VBTVnTrJASJYBE5987w5r+hCDwnPyXPt++W18eputxvSXrFzpt2C522WkE/v740iu8U5QINtXQxX
36+zk0RP5xs8SyzZpCdN08bloSmNWuR+0TQopbL+5IUaJyUDVqhDe1lN+y/BrHAftcjXriC4BzzV
j4lXbS0uhXFMLfU9UAO8Sy0CgLoOT+1UGztyz1RfT3AoRrbmNu1/9Eq19Mb1xn0p6ZpYkeedzNup
KbhUVffXXI/z2rxPm7watuNNg0xO4w/mYqgiybwwZ3WUpoihGYGybceImWKvHFbtXJfIjo7E1UIz
p52eWuRn/GrmR1dgeCm1pw/OMiFRzh6xt67bj9l8dCWuoszgNqx9piWNGCuKG6vuCg75KdJFgWls
4e5BPTiZGGKvaNPBYPN09Bgf8NZSIuLtG5YEyWJ0l7Emi+9I9uQoGfZQIO8ZYAJWzjGs3bEqT9Zf
1RMsYYfLPFofav58uS7yeHKrSw96ewfX66SNkdGgKGh7Sun8HFPOCPVbJ3o2RlH7VVgReoVE9qlt
GgloFUBaHhyRwN+gDEdu6MaxXD6JLphL3AsBAD1tLdq4+A8YYpexx6aTzUQogr4UlzRSwMwdGE/T
8Kt28XpTYvKYiuCe8neA18b0hiO5p8lieY0G4W7qVrhjSTvu7DAs9x07PncxHiKWpZUBewYacGBB
uW9ohpfjZrSWz0H7sHAuc4yIFQJuor2YTHx1NDAsOBaOMwgRXgfFVJR8pEGun9kYJk5P/DKXPpXC
4/wd9G1+Hm3Beah1L0qddBhi9VrSl6YEZs4hkgAJwnREA1QkflzDPnUIagdp4TD3DPTeBi/LoGl9
Xhiqe6v7EFhpObSj83iQKqo0vS6N8zyqubrDmkSxZPnjvrrMiLtJdG48TYZ3zIV/MJ3sNq3KZTej
B1nHpsRz5Lblq8pnVhJ5QJWLZPYcZJtsr2BmIQelvSuS2lwxnKPczxDSGaCzmUVxnUAz55D+D0tl
pLkDb3CAr4Wf5/5Nf5f6DeN/RTE2fwZVEfb0tIupRGkM6Eu/Facdsz74HWkcR+Qy+DDTN2FWX7XH
3LRuR//8b1Hz/7MJkJ6jH9eRJ3uQIXfmE3Vebhehrw0Xkyer46Ew4nJLbB+vl8+tuMDM7HTpQY79
p2e4H7KuDh7rOOpQ987Ys5beTBJ5uCSLXr6HxfkxFNJjzu9bcMngzvN3to/DgmMqltCASwhGC3Ft
gxf1hcxCzdoIVIzKx7eQyPXaZ4xg2fqoy8pLqmy6p+/HOdNOz/fF1Om+nmC1Bb0B9i+6VCkAoXAO
jo7fPfSVwSqVVVKsU+dbWKI8Ah9JJl8yYwXVBDbexkFAdyTVI1GYgPYJQtRRp2v7fZSW97Pp4vWu
Mb337UnnCBJm0bxkq7gnF8ujJfqMeuO3DOiqnZfqj/YMH/9CcZuH2ynCHsCRiJfUCE9kXe+GUWic
MuAc9TTuLUNS8qeO3pB9Bm4vz4S3yZdEim3Y/LtPM05y7GZpB/scBBXOGlUSkLCB557nXlN3r2Nu
/ckixnknI9tf5P2CdU7wx/O6l1xgvQlS5Bny66wWJpZQNifOehE915+mbluq7mA0ns8e2GSV0mYH
wnJ8vB3ippJ419fWfp+lew80x9yTO39YyIBoW35CnMvjsOkUL2Pza/uSCbaMtRV+ViB9T6GDhL9a
JO6VH1PbirWboG/dkS8Kxoc5pJgwHeGekk9LRnicOcdqAg+a1fxEAsxv3roCtIz2Sux8Qf9DqEMO
CFBVU5oHKZ7b1na4MAlcTEjupRWkMQ6chmqi9mBsbqjB039mSwwXOAjUc1X5B7VJ5ZH4yzkdwoBl
WJ0n6kCZ6bRHn18SmAqXchUsIPtttC/a37ZV3wceG9c12/rN2pbCGP6xT58o3ts91QE0S5e+c+lM
5r4UysKocci7jg9mXNs7ar7wxtkF7Wwu9eTccOt9py6h8SjwH+x8e3mWVLuq/lDmvJi1np8BgHxJ
nKrEnMijhTaeqHr4na1YxEjk6Tb74xQj9twCmWMNPgjK8Dyxfoi9O9hWzYF+XvjckAwRvUN51UP3
5oH6SuaAuEyVPU0YMbgpLejnfGDuUDZxEwV4+HtLE6HI95LUw/6ff8MeujIhLBDbmQUc3uQUjtVW
eYJVVZru80mOh9qiFtOeuYBE6r+GCoVF88xn2h7EhaEfTj4I5cUdntZhVa+1MrZavJE0CgZ31QXj
CxaX1S5x2g79dMH3Trpe8vwlkkDEZ2CJaYf3/liS33CzD4n9dCrlG/EFjH/23ZCnidCfdV1UO1VX
Y0y/vCaLcMdEwR3E1/MeG93r2GIYXbyKs4r7kVdetZ/a8o54TnMgEElVded99Yb9la5c/3XAkoi/
k9TW76H/oO7urLOy3smBHq4Iar7HDXrX1t5W/5vBRVuCO/AxFMnkx6CzMG36/UsG+wC7XvYwEnZg
KKAGdbX11mF2oPlm4Bnfznthj0dO1qPfVG/ZBJNi0cVTB8uCEEg+3wAiIoLg5sFuLLK9v2JcX0Lw
xnO/PUJdfJ505IxVlp58624IeY7htMWPYQMbNtzynRvtriq97Ha1jAfIlzmonyHECgsPYFnnn7kw
SKpl07mp5sPWXbm36Z8woe6wr8Jo0+NIxzAYbKDu/GFegiRF8aPas0jjqhTPvmIVXXDIOTN3IKeY
31XvDCxOXFL6ECriFK++oXFKYk3F2ciktYzcy+0BhuTa+8e+Fs1lMM5hERhEoqI8sXLUa8l9/lAT
VjEEVbFYK3bOQkGLXIv5aJEKIo6O8cyo3xW9WjzBTqXJCtWe352QBk18JmZSKvZYEVvXkTIiyvfm
IzhL61B7/kjwg4OVLh/YZHJj5T/MT+YBIcf6ECB3uQrcKJtTtkBUHNDhux6rjDlI+ciaPEf9nKim
ZMsD+oruvYqwTYvJlASSOAayvYlmv7py2n0ULva9cW0/wIDkN5aZvU16/As8a7QwKlYUKaTB2OKh
TW8nUvxeXd2gwVv73g78mKf9ZzeBJrcUg1jZHISb0jzYD++q0j+Di2k4G6u7EtXnMEbyw9vMauvA
iNsIeq5nspo+UnJik+xhOK9wyLOiXisQ833Anztl010P6EohgkKyrdfkyKcFvvNnoqrkwa7MM/et
Cw+JO7vFVp4Ww66PMJHllHnvJgt5K2i6i9nhgVvL8pBjFt/pAnZStYoH9O1nS808xgRs8soz7CSI
Zlxd5oxyVneXYGn0K6eRU+aAICls7HxTQMfpFjSqlic1TIy1ZvnDV0Qk9iBB5KXTgfvPQqMTvUoL
6e3QLLkh06gX53CSRx5vp3DBkAS2C7IkJnnOmD19YHNON1VkPbRpsaBl8Vdz7n6YkO3zUDxW2Fbx
JSkjGSrjDwmqBzBiJf0pKB/hqtFMm8Nsi9sQm3kcdB6Et/Zlrm3Sd3ZZ72nN7iAw3dVbcrED19g+
G61CYMc5tz0cHV282f4hqhD/zGY0DvSlNTFOp/EYpiSKc4xT7mpXuwyJITYxy5hyqW8z/Rn0IaC5
Yj7kdnnl6sMaFTgGQT8NZIeG72rEhAtmVzG2RX0GmV+Zp9nJDzCKjC142sUF12WT+fWlKpHMCwFD
dLD46Xw9OLE04n7E3kyEubk17aa6LdUC1l118pihm6cG7qMFfbCThCatctxyKDhnMlURr8XQ4q0V
NsoC7K3jYDWc7fvCSl887lFJu1H13ezbyUv0EUz4GClTGwN7/dIqzjGWzchgzuXTmNbcVqbNH4lX
Lf535s6sN24kzaJ/aNhgBJcgXzOTuadWW5L1QtiSzTW4779+Dt3dQFX1dA/mbYBCoYCCbTmTjPiW
e8/V/KFHw22Iiva8fld39jmG4R/ghubVZ6DUFT5Felyy+47dTyblEp1YvCPM91QM7GfTdpEni8be
FfN71Q7jnjRvfSBPg2H7eKUe6LFyMIPtyznapSJE/EDbqy2ptkaqbtwAIihF+TSStrh2Ye+RTArW
y0BrsmnXhYY4K+eF3uKG+umeC48asXEvUTSjyox8WJko3jaTl78WXhTI0dJr4PlHbo82AqYx3JL+
fR8OXbzrvY4ndGCoLpi9YqEKmcW0OT6updMX5hIzWxSQnp01LY8yt57Jkjnqcq86fCdDXelT5o/v
0o1e/aqegrh5FZibNqzEXI5YfrWsHufIfQW2w9aqAos9K++uTahDXZM2g1oeawJJ1TbbQzNHxll1
7XPe+qjJJIVA3VmkK8eAz83Rf3KkOuZrbBQkEQIICqRrIVAl5fEOZBPdSkxC4BZCFPgbjy6tMJpl
J7r6Kf5h2hFTmSUZmINHiDl7Hx2ZAxqfG7cWl3REWjdkPCNjXRMSpn2UmHGFRmPcA7D5as9Dxvhs
2FcyfxXJUF9OAzSJTZZxM2kEWu7SIAC4isr8bDumS0vLktLtebgMA3BhEQauwSWyjC4itT4Ker57
rrnkkBSsPCZpveju3nJYfYb4cdL5dUBPyWzNhK4t1dPYIXjmOMi27AF2GIX9B/wpuQm8vmOFZY55
fxGRrfdhPaOLT4p3EwxWuHiIiwSrp7L1+MMrXNOW2Xz1pu6LmCX+jLpkLla1kOBCY2YuJUHp0oo3
I0nYA1NBOvF4Cube3FqMZ3ZFxMJJ02wwpyrA8b1WQD9QoJ08SrRzRYU+lRLRxjDvR57F0dXf08T+
qN26YOzO6xYr9x1mTIvLmtRdjKXboeZRafBnbTGGWbsRjAg9Uka0nuH3QcoiicK9elbxVAdTND4w
n7+qSN4E1MDWITGkDEPmoDFqF/xyQVEl77FR3bLyx9IfcHAVe92o11h3d+bSNwdpZ+9LbP3ib47l
ZZLPUUHvF1rD08xS8zhE/q+8mS4yZGRV4OZhfxmGzWM+9VffYsKX9eMTqShXQ8zctEjPINURrF2c
dBgDmnSwAfZ+NWGPt15NBIe2g1e7XK+rdW5blBgWClWrjbRR8ri1OYJskADNZoEmUrBqt9HAitYk
P2/BN0sYLcxGPN+MrAOD1CYAn/u0LOTFxR02V2KHjmQ4FEBet701ZGh8p5tdsauoWgz4oxm+tnZP
B2Var0mE+6rCt1Yt6X1uhfRbcxzd8RugKKm6i6YegU/1WUJyxunL0oxF4ets1ogyiRzcZrWDs7fK
P/AjnMc5D3fohn7lnYFFcKQo8VX21VS1PBXhcwGbnyv3p0bkdLZl8rrkGz0cM4HNZRSoNmHnMbl4
zCjTGq4gow7vrS5DcYa2JgBq9jaUa6KLaJndcmgM/mdHzi8xaKu5x/loOiAjSby8VXFm79JV+FXB
waMxSLHyWIQlmjVkCdgzANkKRkkNRsTFrb+nZcjwIP+yXnAMxSvuJ5jhBw6FXb3pVfetsGs/UOS3
ojUlTCEen60mmQ9ZDPdTqSsjORQOVXLmgPloCyJn4YgcJMBEN9Ugq9yIM4/0ui25hNNOjC9NbrgM
nNx7cmce7b5/tV1K70rW48Eu03QLnetMQCyVkG3cPPYoDRJls4N10mD6dRPiKOOQAV3I9As28vM0
rTzfpiBHGK2jKxL8vK1+KXpmC5kPxDrPfxmpdamW/iXR5dvY42uxcjqotp5vLUVWmdVBEyMtkCY1
xoSBmZHBp1ngq5h74On9R6GYfdefzkjJ4zR0mm4j70StL6lRlQQM649KddfOx0Axq8jcE2SNtnGm
i0rgF/CUo5XrASZy7JG2bYT35L+/xJRVTm+8NaG/BDkqFSwA3UehkzfLiQj2gmwBmuxItipD1ZNb
k2cBqEPvUFWBskf5ZankHiQ80tgcfbOM0IOUuGQz4yzaed9Vug9A76rNSAPhj/luGmCPhCU53RpJ
p4aD0ZK5m+zqmAwURHxNIBgvYRGIugV7PvFeWNXUL6W5y61F8BXq/KGa7N2o4ST7ueLRY43Bljna
dNAJUkS1s00xO7X5aYq9D9W7Z5Tmw3b0vZh8R9zUlskuvicT8CJGXNr0UJsS2xZ9oHlRYXSacexs
SbrNmcSobTNRXbQyW7WVZBIZbM2FkX6OynB2YnFxB+Td28Szs5c2n7Pta6TPdoXTx1y+Z5UJQy9G
P7Yo2j3XxQbjwoJlTrJWnF69RzpdkAq34XTdDzW2rDajca98ezlK56NyHIWHTmaE+qosgHRgH4w+
e8W1jEQ3ITVpSqqHHtA/GN9GBJJeem8Xfb6ig8nIDKsTdQ+GzHxEOI6vw8ICQUtDCZv/QG+M2CbC
a+qwDWZ6LFk6ONWLnND3jBgYbU4m/v7Wssvc7LmYvAnUINgNBg1c68U0HvBkf1tDj6rXGStc4HcU
YROfvsA3ep0i62khqotpB0LLwoTSEK3Hc8QFHkD82FWp95zVeJUn9AQsCanJvDpdYSsOY9H7rgU0
ELZm0LQI5sq4xUAOV3IHpSjbpQviFqFSDLr8WOYMiYX8ZA+1k0fQfcSk3Fbhs8vKEkc7GcHp8KoN
aMeC2Im+eRptTFlZDJyoxW6vqhqqdYdvvVl6RorLMW10y3uURleSFwoSxLaoKuatFgU66cU9u4a4
A077As0HDIaGsGgMH3yzGIcMk531+rlF6CL772HOZGIIet8AuwYqxlNg1Nr0vRbirpgRWRv+Ym5Y
yeeEIB6QT55LNmgdUp/A7+03VjtPaAaKfd2L5zH8wqQNI5P/SbCUurmxcTJny3jmiz5mRvVSVOPn
MhCV3qMmlnSTsmbtXneIiZB/6UClrzHe3Y3t8TnyZFAcNeN+IhiztVi4Szavm3JBUWzHxqG21vSm
PnsoHOtmVATtwm3m8XM/zZbFZukXcMiG8EbuY1es7RSuH7Oxv9b+7O56hcKJl5A+PRjHhOEdobQ7
iWJqI6pV9G1hpQvFJ4Rx0Bh9QVhqDnaSDcMyodrRHvtYhyY4Xj6HqNs5WiOQE/zozWJe07pjhW59
7Uhz2LeGuBHe+rPmFN5BoqHlTHD9RL3xGCbxr3RxD3mmvHMRdvt06L7QSTmtw+APdQDOlW3HusZo
yztlMtqUo7K+jBaTRzdmLSavQB6hhtbtdzE0boBueusOtr5g4t1MGkJnPqh0Z1b7eF62Bn+zLZob
sEK2kDtb+dHWdhip+hOVbWlBYjKloA8l33G3TKo/sI+LwY7sFburrdf575mIPlNLvYyIqoQPNQUp
T+R+LnjfdgPkzlga57TKXcx11VcrCj8QikyXATV74Fv2h2HZz8gFz6hL2X4SP5sPjjrZiU3xQ2jM
loeO44QzxpEvjg1Tq6tSVNkxfqiFzZoNO+I586dP5qnGwbCtW04qy4ab9HMubUK2GUWj1Bl6BlLT
OY10dDCi/sdkMBVn1Hxr1i+Iww/ryNDmB6+f8JaB9j7IElFYhrIxWQ+hxqu9ABVxeTTw1I/V8AQ7
hX0DoFp+wnRXFrrZeoPrn2FtXOTCFB/xI+UTUkPWWwdMJQUmyPW4dyKkcrzfZb44GxG1J680DGxh
yxdrGcGOjKeEt4c32c12AFvXk5CRorC7z/Gb06LeIHg0DwwRqkPPU7VRlBe4p7Yk208LZh+PmXch
KyzQDgYUSsZHopdYwHHdClNQMqbzvJqPqJ6G7qs/xuAaXITQ8DUm1JnONtSFscuTNN7kvCdNI1lK
Vu2TTO3fRlYMf34P2ilSJ2Zp8BuG5D60owuIIo4xyR+lR5J/Vy8dzBsW+7e8Ht4mybqkQA22QcQh
Nnmfj9TsGSgxUrB3aP0xtvkfjo2QMCuWe8JmbRr2kUzuXJtbt/xmDghAzKU9WPCZ9lXUbc0ep0lH
wcHQ1t/p2i7ILecDkfy+OzprF2q8xyxrm+9NVMxufKzc6sNVMMeNLvQ3qYtyCs7pxIjZvmN1uY9L
oJz4duutDq3lLtYomNRU37J0+aqQc9f4nEPdPg9DeocZD137mFxRoey037unBB761nJomOwm/kSY
86qVvMPJErPGwstpyvzGh49ZxUQy6fkh7hafW8YXJ8WBsVqQ8JnSufE+nqfkVcSaiUDBNEBFJFcP
w94rB3hVYLfpkdQlGZqvBPxgBIyPmWIYp6fyGHNf7ac5rjYWtlm+qmHkyU4CVfp6E9f+j3wmWRNj
AdYTuWF0/9UZYuAqWE8xfJVvsbWuJSOHKCpafjT2J1sl5TYfp9cZHcCJLY4r2E/1fEGPwLg3tfWl
ml/DMX5DAIF2gDmrmFC6wVw7GLoN2GnG1zH5BuimOhFC+DQiKUsN/wnIcQRXeWP3PHcpxR4xl4xO
4W0zXp3VPumw5gw9eadQqwLkgzqIMc9sHFLuo/ihMoldmtHEoGehcMDndEmJkibRnX5aTVmAija6
SHrYsweyZBB1fLD6FnVVrIIKVxS9roflU+9Q6VJhhah3M4uZEJHQu4xsow1L4PWm7M610XtMyKJ9
jSuQNhJvVVyERIW6T7QM1PRtexKcTHnhPOWg/bYIkCjycL3jOj11Y/mo/a8M8ljnzyYLGK4PI3Tk
PZNCirmprIk8tX82Mv5oRpSzyCI27siEOet6DBUWg/U2/YwMNs7KYT2E3mED6Qtmn8R/gtH1fRYj
LYP9apvZrzyfXrSywewRHUIWJRKGzBfRGT3s82IZNOF82k6DlHmy0TpHM4MoQUNWmgQGa1sfQ8Fc
G4OyHY/exi/1yN+LJFzlknHOqppIaYvHLZd7cxSEaboO++9xOVedq7Ykku3TZsmR/uJiQpx0ksT9
XE1gSBOXlGl2qyGFZIqI7AosDJu4SdMNOxM4eWruN/36ncTMPcDQ9XvpjDfwMSEezpzfwPAFPQEd
LtNaAqta2su+H06JV/3QTchbgpRvHH10ZgTlMs9Azt2gmYS+EWivLw94CwnueAMWe1UCdhDJE69j
hTaVuNZvwm0u7BhfchttSZHNP9SgLl2JS2Ppbg3Xm4Uqdp6mA9fhCbMTxVL/nis2jWGoyMBQgIMQ
azCddf2vXRo9DsXMVrNdIzNy97On5N9KK2aP7b3X44DyUFes9BhgjijWqyatz01h7nA3PWXwKZau
u9p4QWzGC6HX4xzUOjvobrxxVE40UCck3Oix2dFwoLbxETUjdqdEBzBD022SOgwIlvKH4Wg85Aia
a9v7opzoaSFDYRdOeHm55d8mQ8XXwiBwSjbdqcms9SJaVx7kCW2cz2405iCsUsTd2WgS0CRf/Zq/
lhGigbVCmuWkxVcj3YMVzxirK7rmXCKd6tsP2Y/QgUYfUR7Cg0yqs0zaft+Syr3JKFfpC4qdJRiJ
RzkxzDkjiV7ZQQNsf1uP0auBoddKWd2Msf1tanlpDWVyQeE5zghwOHdL+StMrfAYFkx+0sqwgoVd
59bCP3hJnbkMhrnfVR1HFjox0l2HM2/8o6xZGteac6dmuxZXBlNGz8F/nKqVdpduZttyDoxS6W7t
XP30CAVlMuhCWWn5FxCIkDY2fu1G+8yZcd+blrVh+fUTn/17mExq3wz2OZTDKSI3YBu7NpJZuhzG
90yt7Pbsn0YNeD9CtruzBsRdWKsI6dtkBRO72ccDYCrIzTnv1GZAQcmkFYds6iLRBQD1GNUZtKR0
NYT3iXeYFVs1B35KRZA6JjNj19qIokVo3hz4frjvUFPmNGks4ZuYhI4pfs1nNKo2Bmj4L+syFS6N
k9DSTrmdHQ2hnvXIDV1V2dOsKL6KueOjgUGPIYEZFFwnp0fMhVrfA4DKdnSdpQYrCMA27aeubU6z
hdLXsyTWhZBsp9DQ9XE24nemJzvdQMcp/XOapgB2UkFtgSGAHWx0coYR0tqqF7pNbfcdYPeTkbfm
SaOKXtbdSRk3E7Y11W5VTMXKvJpZxpzBuPCeq1J3x6h5JlfqsM5KiT5ZBdBs6OeMXjWaIhvFBx3L
pAhPrZI7l8S7HWmZH9ITrL4OuQUDk3FTkHf2TyikaVB7MUPG/Ltp2gyJBlqpZN46RgQWs8BuYMlW
3snJ3ZPW7J/RkV1rmw10aemDXtRT22eHSfrDymx4UV267Lwh+5WAhtkUglPKXyU+2MsIX49OeQQ6
gqC9l1CgfAhlKDcjDMVzmLB1ybmU5pqvhG11cyjhFdIusFcz5b0WFOE5hQUD8p4Kw2SSYovTFKqa
p7RGizicEe1FwWJpPIGVYnqeYSn1Gcgly4vEn6k0owsPuaBwe6JU8Ih6s7qqxNF3eWm/UZ1xRlEE
nqmWxscY1yDr8enI2nHY9FBZDvTMASLpz7bKxcFgYRgtFOFx8hXFJOlbyqHxLVgHISGlUVrqAyfj
OVYOlDQZbSrNRJnn5ZcZcTB4tfWUokahO/6MR64eq0AiY5a0uHlZfUC050qzwny3hO41XkS/MTwm
1jM3A5CFfrcYq35NDIg+MQF21qdRQLT0VTBmWE1kVxzKbmJF5wIgGoxvXUqt3C8n32BF165jErxK
x1YWC7EioKLCdIqxmIodwN322k1GICUaJLOI4RSYB1dkRJ6LBKs0ZTou+7cxTwhU839NZevcJBpX
HHIsmGMtDpV77eKXXsfnmns3mjy9640FZy60Tzf+rNbxOlwepu1bMYT4Puv2BX8HU9Jy7zv+e+V5
+u+xBv9gg/+Jff3x78jlsMb556+48T9BzP8t3Pz/of1OKOJP/r3/7u5nF/9E31l8tn/04P3+VX83
4am/SUBWlu+iywLeA578nyY862+WKx3HNCVXPMgbB+PeP0141t+c9f/wC21Hmdaax/APE55j/g33
po8Nj/xZb01g+b+Y8Jw1EfpPoHyC5VxPcXUQd+xZf80LIXy3RZcFcrofrGkvTJxqIjefGLBxXvn5
rRA9+LnZ9tj5LJSRyLmZWy0xZKjU2Ub6J1AfBg1D611bj6VTncA/cs3hEBEDdojg1e7LqMJHrqj2
4G2ggR7u8ypkZzo0p98hJXBLnF3b5A+CGb0Q4S0bkMPxSjD4RtLNWoEwMiFoxlPjJ7jQ5ME2Bbak
vNzDW2X+z+r6nE5eRygpPFu3MS+QnMqDihC+LJ1svrgYl2AUNtSpuTpP6YQwMXHiY4kz369QVabw
YRactsEfnoV/vA5/Apf/D58uiyaHDEUPmYCUf4miMW1U55bX0HxH1UOuyS4uSrZtVOjiiWXrBIZ+
k9R10HnGsiXn6I1XvAfE0YUbMy+bY5ta331Bl1eOLxO29f/l53N5wv767eP1NCVUdWlJ7p0/GzBn
G3Br83sj5r86dROfYye6R7pqX/opOndRRB3vJ8bRSZFVdWyUWSziyljc6Ln3qqvvMUFsowG2cNqW
F+fNSBqkHRE5SSjUWYabhHPWb3PC2LNT6/e9JvJQCLwD0ME1mLn3v58APSxXJo44JbppOCyy+mbG
5mlSVR/MXU0eS/+ABR2yd74cp5HkTkPV82UgfKOzVg+BlsOdTKmbSj3so4H4HodDFncArEBn7h4X
BJ+wT5Nf9tABpELctUUHgcREceON9ClgdJj1D0cRIjaIF7VOS8D0Oajnzr8fEGAW/1vqsfqXjAof
R670pKUcGyiAvX45H9+fkiIiRUD8F5I+EyQajr4kzXaVEz5XmZef3Eg8lDPOHXw1/sZqXYhj5oLX
Mzb2UT2j3KV1cPC2+JWuAiRqLKpdSGOOjXRW6EmdrLR49RULuraEmj0TNlQu093o+RTTlhcN+0Jh
17GY5ONMQls+kBFkAnxiV9x9RkosBwLQUQV7I5OZhEXPotZOIdxiyykeTEg5kCKak58U5V0Hjn/t
XlB990yn5rxsD4mtGTThlOSlrstbE8n64Df9z3hK0lsp7eSGi/2bjYkPpUT3EZEWd/id7VOEADnd
iImFXU+ASJE386uFu6moaBgRSZoSEe1bDYI/zxWE2sU/uv4ksUlgBuwFM4+wMJO/G8b/FMfxx7eY
L+RfXhOCgHxyJBCCcYo7f0lJHC10uDiTGZSXMZLY2N4q5H97p0sfeoL+MIJaD/YwvOKSJHmIkRgJ
qhRCqXfDmgDOXcOk7VvWazhf5r3d/ZB+fahKt7oLp4ml/0ojLBe4hEZaxUFkWCw9U9Y6wLoYH+St
ZjBGAG7jY2AYYOzt2VfWh9Y3jbfcrC/wG6wLW2DGFCj2UIylRMLgB7kQ9fcF00bBf7Rnl8gJFuuU
W4ZPol4iOijj7HIt9Ar7yRwlmyGIdF75BVHJ0YYYgkU0AAM/X2COBIXOiOGbOZmRorvCLw5AlO5K
lb0xLO13ngn2dHE6wjG9X0aFCqOKhGCKwQYUCE6yLwvxMZvEDdtq+FE6uEAbxKXs5LHWFOEdgpuU
etL+sByW+mbDVgqWfYSHOHoMS4b0KPMvmtpnzJ1p1/se/NLWAYpaTiAxsMwFwkE7E4+zHySRQYSV
m0/Hdo0vrIwW/ZIEPTn0q52MDPCHJbvxkE/gB6KjZwz2E+zVp7K0fkSx8SWL+T+RC97Vdhk9M8PD
06DzY9aibqMnQdWSFikWprraxFP2LWFxcHEQuTP2y4LMgCLWlMLdJhF/ZiGb9gyQ8VsmQ4ZJyfSz
blocgAbIS4a6rkMh//vHRCftXTP9bZHheEAL+NMkTX71lBz6KqzPmLTZRK7QwkG8iRVi2EiMwDre
jcgzNp0zmrd5RR5aK/vQ6IN8Gp/d1riPreTYr5DECFpifvBXdGKzQhQtaIq0ySxe4CuOK2ixXZGL
mpmk2THF71hlsfcndbI2jS9l51iHcnSxYKz4xigB5DivSEdo/KdRiXP9G/a4Yh9TinVaXPriMgk/
mcxekfSYBw9aZNZZV7frahxW2ZtvijsbX0GYQKFfQZPpQPoS4Ml+RVC2PjBKByplOlsP3gqxI/R4
263gyhip/6UIj3JFWmLZFCviErnr2+IOH/YKv0QkgJQT2uHEdLwCj9mBycSlN6zYzIow+00/WnBz
luwSrnBNvLgP/YrbjNju9yuAs1pRnMkvXYrqhGn2xVaoFHIvO05F/oGr+DWD5Rn5UGkc61zM6EkU
QkeYn0bb3OUrBPQ/1xK/r4M/VmrC5GByAT3ZkBm4Ov5SS1RuhH8AeS1oHqz+DvzzwScHvlLs0fsW
UxvD3y9AAzW6TvhnzTzyiij/hskrO/WVy71aIzkOE3G2bfMxL6r2AmFL+zG2OtRWnL4H6qPhkvU4
yURYSWjsuKZyK3p3/Ha6S6m9dtSQ4malWm1pUuXWjWwHE8/gnKs6OiWNlk9KswNVsD1tc0TZ1HfB
AI4Wflp9BDaqwDRfp7772TsM5P7zRyT+JSWGSsZy18gsV5F+/vsc/+ON6g2WgtsWb0MQsOS01vDF
cAIKeuAg7pjwOw23EpKv6cjwmjnQcJR6JSDyOu9bJu9T/6OTzvclKe+k4UF4sB1jp7T8v2Z78V3y
Y1ooVn0wHO5f667JMkqqDJIUzMewUTVJJQW4T8kNk5cQrNlDjFcbYEFrFORKs3AOGF795w9r7S7+
VPsJk6pUKb5rwWEu5Zoe9IcPy4RKLPHqGYxMMeVO2XCpQhtsJmY1LZz4TpWPYZZ9LYamOFz+Xj2g
1W0Y80UZwgn0JGViOIEbAl02iFFCe1AQdN4gk/hd1M1usRyFFd0XIcK2SCPvw7HmH0rSNhHFxMaZ
Qb5x/v1fPPHtwQmzm6kd8zyv/xq60TxX00JLQbDkzhwsbGCg8hAyGmfYkdvaXo0dVJQbNuZdgGIx
s33qB1xYOR/g2WmTAAYvY40pgZwQDfduPe0cq4+flw59/Wx4h//8kRIb/S8fqqDap9x3HQl3xVyb
xz9+qM2ogC4ZmGe6xf2hO5RlCyLjZc0RUGXxZBXYnga6kQ7SfdejIMpd3eyw6r/Wax4BWi0TGvJN
jedlzSuosR8ExpRdxZpl4BFqMIX5ccLfpNjpbFUVQ8gBobR4X0LwQyLxv9oxQjWlEatOOfy6Tj0t
HpivbB6RGI75GDi7OEfxyXJZMaAd7zFMkkHcO98R01B0kfa26RKJkgaTUq1ojMohPUPySBgckWPJ
1YwgActAx26SHO88cA/phCM5QpHgtjXhSaNrkDqUHTsTaZ7L9qPth3RvpPGLHbn3k07Og7beLMTR
qBYDaZR7Bl3fq6ywLwqzr4ecGh/JhILRaD7iobcOdsb42GjE1qab2rgguLC6Qt7mGwhcxfVRsm2m
pJXPtrQOpLyeo2wsNojEgVWQq7MZKmsgvPLQKNO4eH77q3V71FfriMdt26v2a4fFB4KARqTs5POR
r8dxEoaf2M5lPcSHHvDxNPq0EAiJKmSsjoduHygYq29fQVbL6O0aLIESAuXi4w7KwqEPGnwxMb52
rWHiliSmxG4ojpkDzx2Cfrd4n7loP2zHwVxeK/tcduNlCl/clKDkysYmE4UP0oZ2Imf30OT+cOgF
eIuy/MYPqbbweuA6fbROcXThxTwoyq04IxQTqS7CkWRKAgKT8FQpoBE3jNyY7VpwqYpxPvrWR8N1
8l2cWI942ZlW5al/thBUyKx1H5IXY7beAdvYR8OebrE1vY/si7lLuztukSe+hh/cSjnrfj9YQjt9
UM0yQzAt9Mo224ZwsTfTUKMGC21is3VZPdpe/gNHK4btic9x0eG4E6H/PVTFgZvkECE/oDpqT8XC
F1LaurqBq7/lBE9upMZ9REI6SFaxHIkQvF9656TavKV9LvMr+TLPpld9KTFkviJiec1CkBpgBJk/
etGXOm1PZV7gu9JDjby2Yb0CkHKba+9m9P7MMUgsG0WZ5y/lueyfdApDJyMRD+kCFEfrWsdTeNP5
XW0Eo+/8HHwVUa4kfmAP3nvH/GGzQKYHnoDQT8+nfEJlMOcd4OPqxaERZIOdvnbAdwLH4c0seD22
CwKkHQ/vxUI1BAKsvUXrNLam2gl7dhXpiGemGIcGQ+ADtEKQWyG7XqkkLh0AXJEn7xZauZ1MPiF+
5peixZgXyYgs9k3TsJWQM71vPBNWW0Q58T5ey9y4nhDCj1eHzakrDKaiQjzIFJfaxs/Ae4mhNvdY
jAcYJup+HEv263b6pagsfK9F3KFQZkPMW7h1bZb5qD1byP74aQxUCmgJEKb9Mg2mBf6ySB7Frnp0
cxXkmQOWpK2Z/MuBJS96AK3epnn8MpWmf2k9yZ5c0pfWkmmlARwMD/jO9pLzMrbPcUolDLjBGJdq
b/njj6LyUNzYHJMkjQ+LR+Y09Sukifwx1u/xPB36hiF4s2gLpxY6hSknD7KwcZ0Bik6j9jvZS9Gh
otfWYIiEMUOgbUgniftyN9ViY2aWwzqNBs/mCkJSizWrIadtk7UWcRYl9gBdV4hyNUZuQajs1lTO
tDfYwKGELO9mlOabfMLxONIgxrJ/AR8VaHME+Z6Ht75zbuEcddTeMG+Y9IF/hZfH0YedBJ+cQifK
aKJJiyNqgj0XFynqePykRZ6brNPj3GBjcHte+XYgcbf12WUYkFE6755kuXBD0c1H7c3VzkA/vH6r
JDe5jxxJa2rd8p3MwgsXBb+sjGkjWBdu+M7zrQncCuQ1CAQzinlpouU8YELGEgV7wSDkzizhFAGC
3VCMdbRF/sUzKzT//fvkjfxtW//ZXSbkAZH/ImY0N0PUXL/Qlc133FSqje8H7qANiz4nSErSYZMp
wmI78hlPNDSsFY+AW2/uUmG1l+bVYSoU8fkhjGwYa4AJzPEAnafW+aKT9CPK2RV5zmztm8gIYDXR
gnSehckV03obEfKdR+VOV+QXJ0v2yx3VcqsNzQ50KPVhPI84RJ48YUPzZTO/6aEe0FLLw6IHpDAd
s/a+BU8Il+PkDfpgdf0las03Lvud06aQeog3FrX7PAgB/3ep6J+M6OA4/cQEZKyD0IvpCGLyrpbq
OZODTd/AvZq6kT7i630xiUEIK+pz8eosYYFKhk67Gb53wxn6Iuj3PRAGdrBIw6mlxR2I4SBc0VKS
BjEZmYP2RhUB4cJ/aVXmh1FIf69794tA5okj1vPuDNxGGNTQCDn9DibRvBlRiyNiqb8JzeHrj/LR
mvyvYwAxi7UBU504nq9wERQS7xxyckTa0Nhgu0wmVEftQaXqEhZIEBq8YKdlyM8qNu4Rd6IlqRFi
IxXzjjW7/NnDXdnJlg2IgXQonj7RBnMrjb9z26d1b7Vs0xiGbEtuQxFX78hZSJi12ofRgMXSe/Jb
wyiFeJy7sLJRp8/M57I17IuFTbKzGu82eG597MpYEUUXvvkf0+D95ABYkSDzT+X9ksj8jr3PoBc/
2FZ6GcFHiTttJEvSbbz46Or1h8q5hPMEskcqd8glmgMolgZJsEaW24D6HCbMh4P2dp3rYeBbrAKN
JJ7DKMy+66T/YCXb3SDyYfdrHny3zAOzxuFfodlgpGtdsRCw5ncODAd+luFgBobb6aMRd8POd0Bz
p4TMoFS1EQuWF19jqasEiVWwgzM8Dc19DLAfKDO7O7pOopmNR6+Zr/VkB4OBiJJeDKdomL545svU
59YNIWK5tZq8w+NBNu+Cn6RkIn1xSSRlcHGdE0iNAHGPVjuh9C1b4CGLOT5PjPe4MpJlX5UJU3kO
6KJjZEqSz75E0rshS+lsCqe6artIeAfQ9g6exbZZmeNXdBTDsZ7n9ugOMxbr+bluQmIVu/oEAETt
eySiXMkkKMVyuolW31KGAI+xVb/2RurfkzPn9e3DsugfIm6PcmnbIGlhvQ4CHHtRPqD5RxlOihZv
IlKcEYS2i5W4qc2XeN5TmfoR2ZdtrchoQtLR6tjexaAIwdSCn2DVv5MRuwVPdRSs+X9zd2a7cStp
l32hZoFkMDgAjb7IedQs2fINYcs25yE4Bvn0vai/+4etc9q+bxRwUD6FkjNTzIhv2Htt2HY+AU5V
kZMi2kUvgvHQyluoSsZU/UzttDk5Ys+5zgrQmz/NSOCwMSAgrv1b5b3H6Pjkw+iKWdDMnCv3b4NR
zOde8c2xAOeDCocP3UR38TjWpyFxDylOgY2trGFt+MGLRG1FVGF44bjJzlohQ1z+ZAK1umgQ9KhA
cuorXQ1nrI3kA4CbXe/MEEtqpQlicyf2MFKPD1wl31CdWOCbZ6Ka8jo5AGafGOE1XzQGwnMFGQ2m
IrligtUIxXt9SduWzwRD2kkWUMKUFW5sVk9PgWjhmRTo7MmQxOyD9M5NIyZRnoPYa1t7HjwhGXyO
u1xeM7UD+BQg0c93naG/AIoantwous/0feSJRwsbKwOnZJcaKIFi1co7B0yOoNyAquytB6PQe6jb
MOEc59XNpiPcsHqXJIDOLct5MrPyOxQIxFts4oQbL3t5JvSMQhKMdzcVWJPeE/qhL3WyIz5R3pdT
sDDb0HqMYbln2UBjo4mXMaXsjiMo+rX9aNF4EeiRHXV5o2qEze952gEAv22Mfmso8Xr1kmFf0g7p
MTS7avWeTF9pppzcoz8cgjd8wyWHgQoKkEkL1npCaCM/mUFqnxLTv68jLJOwvUIwcvXp/SXISb50
ZQwAhDEVOxl/k4Opscb4Nit5ZLRIMOaSGoKLARCeAwPN6l8ioimmrkrO40Rcj2X9JBHmOSjlsLJK
dHpYwKOLzLCwrwo7/1Z4cXbJ2qJB6Oa4OwnuHCRMe+VehsImcf+mnXZvjZgh8rQY5rv2AW+OfQMG
48F1huJgxzMwjvcfGMwaokzrgQpZZgSlV+zQSQQHxmzN2R1Me6+Euu98uzmiZ3/KZnblBXCNc1Ry
biJ2NPbve4Opv9Z5nt+kqHjbOEbOAmkBl7MhjlNafQpzE6aT2b+hkf4q8x+qnb6UYOAOQZAdsiaM
TiEQ3EtncPBG3O2TFd22PGiXycSsVYHgXJcFoSzv/8hsyFOTCTcdy5C+ys54zmsXMEqZP6kFwPSe
7YKsmaIITfhO+eV0E+fLKLJllqo1ki0ZWeVD3NefwokQPUuz2+Rtg8o3pm8SvNUJk5d1Z8bGlvtI
LCxbGsXA7Qm/xKtJQoG1D0unuenJZd2P8ZSCreKs8Si19swr2Y4J8n+A+eEA192RMk492R0kU8u6
dSA4nsyc325Timdd17vKmBg9O1UHlYrWzTIK6xxXVJeRgSa1YGNmu0iM4ieg5M62TLikGsm8H7Gv
JMFJjBOz3tlo95yUP815unQwSAhu6vTt6FGBAq1pbW751qW2nMlEwIJxwQbXPzXRsJndFiemqvtz
y8wqqppkYyVxcghTpzk3EUYc0dViS4xwtldQWF/IeIA8LSqNuTYlThCh1o2dNy8B7tM7nM3ti54P
8yCKT8ubKMlyuRswSXSwEJ/mYU6OU60f1LIfyN+JCmAzd9oD38bNa1+auLuogeFJSp9D/BZUpiKN
EZtEHFqRWfwwxcsYe4ATMeU7hPPNWKfeZ+x2CxU2qcaAnF0Lp3bMHzGUbvTc3UByrxY/CWP8Lkb2
ZXjhfp6Ig53zvt36xUyXFObIPGaPiJfwUGcOGme07cyLva3n1/4m6V1z29qbZuwf+J5hlalwhK+i
qQ62WUfzP5bWtWUiuMlmEExc0Y3w9QkwFyJ007001Xii2SuvtLN14nCsBthearJunwhn+NEQVX5x
chJ+DSIbj5EA+1GXwXjsPXX1pBHclY4JVdCX7Y7cbxDUk3lN/dzkRvQXvLzqr3Fg00/3yNd7CLm7
YjQ+KSdIj2mYs5xjajp1aXErHCe/DTm8GFaFO/og50QuHwZIB9NwW03tDjNIDMgPY/YN0sufY4wP
ze0IAxuJ/ort2D0MId6sHLOfFWF+jXDmrmWpaNKaQW+GwqkvoxiRrk/pcQZH/ixQKIoJl6ua+flV
HpifA/qDVCLKcYakegg8uB2esBmjQfglAM47gNEL97hHo8cp5fDLCXEiV2X6ShINPWDEU+2axY2A
2bPKurh8YQhNPkLqf8axRjkeq/5oBW6wz1NlbpTjNCQopbu6m/UnQBTYqUYXKtpUF4eyzrO7YID+
Ng56N0bV9KWtfVhhk34SA72IJF6GLCb/WId2e2ltqEuk3ziNDVhSCdq2yXw10QJukyY7mSUbuKE2
6byj8R7NxAsbLGs78vFymHvfjGQ8KbdK9iFguzX4QPSEcPz3wdC9Rkuici34htdmwU/BCo/Mb2x3
A4f8uomhUMipfPacFNidyV+B2Js9m910mD+DS1gNZBKZxMbCdpPjRDNnfSoi8yHjDQSxhbwpi/pV
gmciSStjrXWAAtYDmOaQVWZUZX0sdIMaoai2pE0Bu2P/kDAZ21aU0st93ASkbWpIhl2sTqAnT+9P
fBeEGKbcqV6Xtlwm3sMnlJDDBToTkik5MDIF2biyPDasTYGDpcE/jEAOoTpMWLiNo9x2jAA6Cepj
RA+yI5uMdIUKlkZeqeGmy9XtqPzxrBz15hNCHWfB0Z65BU2vaQ7vX0I94VLgdxLvjZmXBXsMBQY2
yMz7/J6z5UL/OwLNnZuH1uV9cbQNd5ZXfeun4DmqWXqOMdo4fsIltnKYU6xVUq3GgymSFal/4o6O
cSY88xKPG9MzoRr3wlzpvnobPLqoHjTNGUj7mI3JvlrmNn6K5aQwLnU2U+lLy1xz0iCV7bt7uxo5
vic+NkOWPl8Z4rYr1mfuMLMvD/yLn5P2JUVEDHqH2v593ah91rRRY++ZflVnoVEHLgE/u7DQJ+JV
2PfULVHjLVNZRtT5viiWTywcz0j36m04kIAXovPfMPNxdr4RHSwGRQwe+24/uT/JK3GOskRlHNpx
c3EQKgPL+Fz3pnXbBjGgfrS+k9sejaqZj5E2CAfsmZUoPUEtkFfcQd7VEtYrk7iQqx1BB/p6sCZE
YEXXcSSVh0WkwoCcg0vk6SO/Dq5yc9t52ORF+VzaCb5uIJLuxDcIKOgWKXl4Hg/CKqbNKOmUpmV/
ClIUvS/BEkZ5kwA03AGf1GvlBXeRAOqM2J3TWgb6gdoy25VWOF2K6MqNTH872yw5SlsfC3O+prMm
UAgZ3cFUg7OrFnF349wbIruw7W8WkhOhKdrq8UVN894xWVr2TD6aAGMALyCBE2C6YMazRXA5N8PC
qUrSk98nVyS/YB9i8Z0RgwfwqTtNDX3wnJSMZHJ3zdrXZxDEcEEYVwZPFd9VmJxJbHxRy05bO+VL
EpNUbynimGodZjso3hLszYI8b8tyVy070c4MTv0SAznImNn9kg8ZExTZExiZFyRHZkuGJA082kdc
qasw73DI18Gb0/XzWdTXzq/tYz0Ybx2hlESdPROU5D64xFUiUVI3QYoOUy9ZllNKqmW95Fva5BPF
NFnrKU8Zusi0vO8U0rLUR63TcOAaITGwsbbRosTPLUkBjLCQRsDY+OwQsBn4KjuGmfChSOKfigP1
TLmBh5mhMKOYrdSvYsnrHPh7MHIx8yPJszL9u6KmxhpHSHFyyfsUS/zn+z8ikzRQZosWO/SUByd1
zygEPrcs4q7NkZEbZo/s1grwjjY2uqFxCj9bIzljru+3jN3kGxERcN2Ao3e9TRHBym41IUY4BMYS
uzJQH6J1oJhZ4k2JOXWIO52W3FMjFo/JkoQ6LZmo6K9bIlLLxTS9lkK022BJUJ15xaPHs8IXA+mN
jSfMJHCVG/Ix45zgmekJ4hlJZZXEs0KmgprQk9iqiW4tlgzXtGoPZB+3W1nb3aqb4uIcDp7eS8Jf
PTTuaxgT4JTjLt2W8+K1R3otl9TYMLPvm5BsVwxnZ7NzuzsvbH44TRu/NiYCC4FT9oAy6E1GArSX
Tr/ZRNSm6CW28dwFNxkyiVxg7GjUa0asLT0pTogl6bb3ABwX5an2g3OS4XUNllRcveTjqiUpdyxi
f8Oku/0sBGf7kqdbEKxLLg40EKmni7Wk7pb8bajorKfHETA5ToP2KBqIOKk2sLTOS0EMiqdhekoG
LP0k2b6kgPvrZsn71eHPELzUMzzJ7zAqIV8s2cD+khIc+Tv4RhGeF6JoMuS2HCUdEhrUmmI7jfFw
Kks1nIae/O7SJ4fYCr5P+KfPckko7mqdXiOH1OIRL5CayTH2HRAajRw/geT2doWjSUQnHAD6e7sx
jPBxQop4FUs2cqUb+ehI8pLjJTlZKY6rzH0kpOAzOPoIRggpywmf++bMRwbsgvS3HdLmGW42GeHE
YC85zY1uD40guVkT4dwsWc7xkuo8i8fGpV5w/abfq4nk55FYXk44vms2S9tlXbZVS1I0pmB1pzp/
otfUn3r8Q/kwvUTggC1YzTNx072d3HSzZDzoQV0cs4dkSaZulozqeUmr9g/pkl3tBzFxVOPXsqZU
UBb3iDsiy+zKh5pJ1mZYMrC7JQ3bWXKxmbl96RKLLVtL0+YIxjFLinblqzcGf2urlLchMdsDcdtT
KL+RxLVkeXYvKcVdkDvcvqLgVeJwEIR2FyJ8bED0ZoysBGEhK78X+qow0xYEfusZYgzyUr3u46A+
2D3QSDsJYXxW5vPkJM2jLfobQBWzXKrc9tov2eKZWxN4n3jZIVySxx1OR6RVCKfSXv3Ee5jvilgb
8CH6I8SkCz1ceBM1HehzRvjjGGUnq5vfSMvhyekYMGLdvhkSxj2xad01xKNXI4PC2j0T5/a1S+Rn
KJ1qzPx9jNcTmeUwXZVLTCp0C2APpK+301u0pLGnRfXsDDRUqhzugyWxPSe6vezYDlFz7JJS+Jsg
hpVXwz6zl/ZkeGn4TPolhnJElNNo7xFr02eo4D4vi9hCc0zejC569BgOrVSGybpLSBvy5rvKdFjO
kiSxEhiVVzljI73k0kuTe5kJcrxrl9R66l5/wWRiVAhL7575Ld5WcWco7gKqSY8Kg+/WjIekjjBj
s6OlBqHpnWwmMbzBEItTb/hPYFcUXvekis4xqrf/wX+pRroYCaSifEUkeOe0+NgilxVmZe1HqY8D
X92gvWmL5No+7H0xonWa7spSn+IoJk/1pC9EQ+PdpaWeh+mrnVmfksp5cQgGqv3+0hX20Zx/OnG7
z4wUt2z2pCLIJ//DdJiQqsKltY48FnnMjOvafQxEheUnfUpZFNqgwvtwLv//DqexTIJj/t/qeGRu
PL+/pdO8/z/+TzxN8B/HRlNJCo3FgpuB5v9VxlviP84iSyaRlYQaE5nsfyvjHfc/6GZcgY6eSbpA
6vPfynjH/o9YlOwBLZ71X8k1/+t//qbybD/8+VfV5/KDftXHQOILpO14/GXIY6T7Ubs9RJ4GI6DD
FcUy8hsa2dSn4agQB+EuRZ8Y1GCmSgWuSMOjJDGG8e4cQpRPO0yBNbJyGo36IMrxvooD6/LLJ/lv
2vJFm/2LHsy2pJBmYGIt4IMygyXC51epCYdfYzbaB7ocodPv+4I4+IfRncXGjxevu6D/OrrdOfO8
w2CrfE/nEu3KPqGC4cv2l1fzQSL7/mpwe6PzCaSJ14HUoF9fjVeN2gmNhCQO9Q291XcRe+Kew+MW
KwPMC3C2+3CR2xs55qkhAcFnGmDq5j5n/vncqipGCcQ6uq8HZ+N7f3t5//hlUkq5bGUcIsJMF4HO
7y8PdCah2WYPn3TaNhK/+tzW0yo1o7csBPrepoCwMmtpNrsSCFYef8up71yhjljwQYEWkJHT5B6b
5V8+t+W39OG3yCdge1g9UIAjB/79hZXcrhM4MO4NlqHrqnNgNcZXy0xRn7NXq/rcO3qBNTNA0d/e
1XT+YkmqsuQygohlJ5HA+6iyL0zV9jALa2QXw+2fX+S7FOzDi+RLIDwfk4pru/aHR036TZMAa8N+
x2YQ1Q1wtMiGQOUKCB3xknxztXhKb/0iAMYRTgMEqGfbobosIvsJdnJzLJvuR5VzuRLh0L/6BRvm
PEF/R8jNYzrW0/HPLxkx2z8/WAeltpCMJaTjS/v3Dza0pTmbpQt9woGYaUC3oYoI2aLO6KnIcQrK
IziH57YnJlvmdCQu1iyApLcoMpyHXhvRkazOmO9K9l2Pc/Up4pZ3U/MzyIcMMzr1LB73duNh8N2Y
PWvVOCGyTSRljNfemlawYWIkPFZzqHzy6eASV4e2n2KkUdK815sfDNbhxiTtDMMBkJwWZXQkRLtB
RQBHYvHQwFVn1ihEfjdqZiBZIXcFhMpr7xl3HIQumMnMP8i+rlchhVkAsntfTh4VbjODY0F3TjBW
cg6lts48fYdo6EktMYApDPYMHAOVz15GUGd74D23jKiVkc+7lIxNIPNs0QF+d8isyXPtmYEjWuyJ
qKpOhcfiIR6M/4rjPPWiYrlo5wcFk/0In3TcWaqHfNSRcmoI++IyqqWpgMscAOtMHJRoRkYm+lA0
pyAzXzAcVRvDzxkGgi7hXbNLKF0IKNEYnCKZBXv4U+nJxpfdFyK/sqn/4eeMZ/NsEWo7iLgmFIBR
bpUvsawuWTiHKMmAzvzloVqemQ/fA24sV3C8mRimPn4PGsqzuHBB38XkqSCMvOSyc/a9451qtBh7
Em9KPoTc3gwVwisj1N+rkdSfbBitz39+Ke9/1YeXAv/LAneKCD2Q3ofHu/FNq+sSFv5F0fTHpEdp
gtZGb5oe7E0hqpZtgTqEk0mfHURfO6M+F6rdsrAN9mZUfWV0jxFAtMOhML3b99vKLXQHUt6l3x4c
MLdFgsAAeZLXGhSYAxHE7ohm3S+vHTTuC5/75s9vSvzb5xu4nu2IwEM0Z36QpBIT5xXgRigcZ2aX
1A68u2DPqberRss6557A36EF0qS52/FtfgHGAAYLAffGcjlRyIGwN2mC/EawQLiZqld/8CIiyFly
Wr330xjtaBsNiIGnms+iSunc4BJRstN8K7k1J9VuKnq/jUxp2t3U3htjc/7zu+Sg+edjJD02+hZX
EieU//HMr+Leh1SEWGP85FaNACNBA+3689XT2NZnKGlpTcQtih/CcznkrVow0BmKeDvy7X5NLfnW
gw25dRAJTpNhnro+Tw4sK+JbnsF129Jij0UernU1Vi88x299Y6DL8NOrHuh+jLBFjMsaNm6HHirj
orRkbKqr1+/YnjmAAF3MuYxetPbvJf9zVlX5Z9+L7xObfUYzEg8QxfnPyUdIMvUQle16Qq5zkM3c
Xeo4B//XgCRv0Ox3eMC9hGCePsAJojT5WkZ4Umlvb+GJv1ZsIbZ+iC5YZwkb7UFHB7SB36xFtJvP
j/xVbKoJ7CLEi5JfJ1IukiiCd6Y6PjnmPLDNZ0Jjd+6lHuAvmlMzHdPavQMF+5ZaZXSi9pFbrFDT
hskgBZzE/mdiihiV3Z79Xj15ddM8LRlpkRcc2CZc8eN6BxTcPsNAlLsJpmcY5J/CqLPwZcdgQqJm
prC6w7JH7zgrgJC1NF9GO1nYZs5dbYyM4Qrbfs4o/zaeYKDn+v227od22zjeRN8L6iSsdL0rksYk
ZQ4iCBwwpH9j+JoT6SPhylZB7zElJTXACmAMBigdifo7Tno8dsajUcvhtkP7lvOp73IzuE0UwyNG
pIdwrt98tN3PLmt/G5XM1ojqTyMP08rNen2YLRCiixKa0woAuHXrm51FFoRzzeqOvxeTFlsw3hVm
un3tcWEWrbloMepyD2LHmrcNpARwLiDtCFB1j9xWm2BOvzo1krRGs+Md+4KYXKk87gFG7GP8nbKh
JR4cnw3XNZ4fPzprUzVrq1CathgXYaDv8fLZz76Snxxr+BTJNtsN/ES78X7koQnRpUbUHzZtd4XY
eKctDP5+Nld7u8Y/KVgEstdkhN6P0dYfNTb1DNtpFsGPtyy47qxDfgiUCnFmmDtDJAh4QWkJMGlc
3Lgfe+KDGUMKKuXVELNc1N74EzXJtpgYMNokaq2wYfxAaWmTuTFzj8GvQ0ZmRKdo9OmA537FNC9P
j9NIh5BGGsrk4MsNBOppE1jkP82LlX4APrPhbG2OnjJMwJcdQKGoaR5j3jAfrfXw7pkoI/ZoMmQz
7kNtLiSEJtVA+2/jY4PtaYRB8WAFxKMZHpMho2eLWoZYWtO8O9oGAQvMNYcf0rmRYXxbcrzTqv13
N/dvPci/HNjSpwmRNEgmBceHWygENlHSyBu05Qi5BhZTUYEEM0A2ZAeReHZ5X43nPmVpF26SyQ9W
UdLNkCPrv90d1r8U0i6NBfpumxofzuDv9d7QBBY5wxyqY2uKXaVTSuqFNtxYDDLLZNg0BO/AMIK7
Fw2MX20PJLmkyCqLdhkbA5b0WXSAcl6L2MaCJr6ExB6t/vyJ/Wsp7ZrLtS0xXfjuh1K6cCt22Q4I
NabV44aZvT6AcrmyfiU2fPRanHjUoZ6dGis8rO02991NqawfNTgWI+f6MvjZS/gMYthEQLD21NcI
zctahZbYhQ7zKOaQ3/78qhe7+cfCh7KH0F4c7Nbyn98/XFcijtZKUEzXiM5zuCaHRZftqIuyyZGL
8YdDVc2AhUS4VqxYHHnisC/4UX7355fi/cvlSbNkmowNJG2v9aGT03lpTBBGorXd5+Yex6IPsmE/
DJPaDHiItwPKEHbbSX0mzYG48XKs7yBmyQOdkth5sdyUQd49mq3/xnHdPSXMPmeSN1AhNOkjqKCH
FmFbbY3hvlo2X9LutoQDtccOxGiahDMCUwyBWUCawKiyM5iQCSx7cKh6C/gpKYSHkrKsDsbuKyHH
Bv7uyLkpjcw+jv78M88iPLlOuYMqA00l0kcTY/rNIo8ug+6uTUxYDsg5SRjtw1Ovh01V982JjAt9
ZD3crXOC2HbIri7AAtdFl1fnqKjfRsVZgmZD3realapJrnVQZ89eFBxzoZ8ahi8XHcRESovpa20z
PP3zr0V8ML4s/b/vW1IKhzbbQj3x+xNC4nUlIG8aq3c7OMyvFUsxnEQDuROecieku3BaaqfbgluB
gUc+ujNjawpaPE/2vC1wvbLSYFA5EqOKhBAAmwT3KYutTYyJEzqvXq9ve3uiI2Edse1ExbB3JHJI
4QeAvojtRdUTW3ebnDdNwGHnQZusy2vPKpQvvvG3avVfBjA+sn3SehhR+TyRv79lYr/yKDGTBViH
2CJKsdHYkXlnRu19Q417G2sTvyL0rdWw+FQAimUQPN3smlFRVZxBIIABmmjbCk+pTYUyfImydHjM
Yn3IWRaw5xQ3oG7Y+sItXCyoFZgDjGDTkCIE1tW8puFHLSqZHwPRRQFamp+MobRe1fjSYrv+m23t
n8cAqnPTchiuMQ+w3mESv1jGCN7IchysaDjI29gkFpdoVPuLjsBFo8GIxzBGZ8sNDtFJsOlE7tds
bbT7gsiqvzxx1jJR+r0D4sVgW1uaMY9S+sOBTyQimgaFf411ZHIPW2eHnX+do/Vbk7lHwd+OB8u2
bzrJSKyGzRNzkyLf+lEEUf+XYdxHjAaPvyNc3/Q92iNmEc6Hkj7waiNLK17MbMSIAVklHJqieZgT
8ySGOrlrih+ljw81hcBEcgLumIHi4OgYU/4Soadu+vlVWXFwFxsFDhfDdjcjEgm2EFiLgzh5MqIl
92OYwxMaLbw1s9R3ZHLBkp4ilv29Oe4JtbMYSoZ8aWK1xWtk3k3cildQUfwSZm/fLluf0e2ytV03
1m3n4I4aGb9D2n6uWjs8TcGubpLHSGBZqBj8jw3+nJJJ2LYrunNo2RbRAFhL8KEcMdBcAjOXF7j9
K3cug0O2IDQbbzD/2jD922+aj9bnhDGZ+S7DvV8eO6g2QwdIhAt9MZJOLQ4bVlnmLl/OgTJuYdsQ
Q0RIEC56+EnrZCBxZyBbQ2JBfIQVQglvwINyjP5UaOafMo7x4qfIGEytwlOtiMlAtfC1bENonqlL
uZyi2V3cin8+Ju1/jknfZ9P0t97yLXq/aH95KwE4e1ZMLMwJpEuC8tB1vXVBZ6VWDMnv5FirV4h8
ZmcWB/BIPtYCDx4kc43K5W7ANgV/5TAYmGqDZvniCWmcVByH6Eim+4jlysvAMUQak70zrAWSZDQ/
8QGKVxEd/vJW/jlSdZYJOYbfAFXD+1z/19+KTcwKa1PeSt5Aw4ZDOO4y1Cz4hbNX7v4sCaLbJlIv
QT3ayFo7Qjz64Wl0kWQnzAGlUxpnJ4xfygZpQo37Buxkum9q1zmlxFgh2IILT0kX7HI4diIosSp6
YB46TJJ/Ocot+1/eDBN+28eVDtjA/Hh9ubWRFmPPfDjRmO3snJVp6IUvTgukz0uLOzufkl1Zecau
AohBpzrtJittsNho+GpWmdxl+jsU3Nnq1RfbnvYV2b/cUa29tsyihkaAFSVDoUmccQduAwcNZQLp
w5PV3/1wBSyuPGw/53VMKtDokI2HOeQ4ZKZ8sF2e2CAlalt3ZH+8y4+niW0vszBOGtt9BqYQgD5D
zZG7jyFeH2xvJGdxTlUbt6/9S6nmV0IkLoTG1te5tb+QgtsQXWA9TlG1bfC/PHohga5UOI3plDeY
d4aLbjzC3maaK71Ez042fQ+zSoBBlzKmG+rj2SSSw3w1PPSUZHVcbK8xd0pKun/jKIw221aoLvZq
H2Lequ+CYMQwZpjmeqxqbw1bEkQG0wRC2RF8wBv2Fgm4W/b2DuLIDNR4SjaZ6pjgMvSTqqs2wbI4
cNTs3xAYrNcGJhDUs5TI9twXXwyGVXnpLJG/VXrsku+MyoNN3lXjLbX4jjkxsiXlfHGxx6L5KsZd
Cf8ZPU2DFcPxFSE44BfLqMHGHNfdfrlOp16ary1MzZXK1XNvdvKcMI2HRJFe2kI9+5L5jCZe4m8D
7H9WVEgZTZ95+3LjCidYLuNfjgqFuqvKeuRE/mz28aqhasUr4uiLStBBWspSW+RkzllUIA5QngI8
Kobv5sAaN8khFSJW/RkMKrxkMJIvTVYj3LNzvP/EBqEJq23gORbGnwBXF+ak7hLtB1MOF3fS3+uE
QqqLwMM3bLmW6gmxejlOb4lOkzPTM+6YUREjVyscgfkYnM2or4lAq4e92VHkJSnXRE+yxQtGkI3L
/X2yh8c2zPrLpLtk55XY/MZRfBmdlpwcsPVmmWADCvKvruChCBpeQOJ0WPmz3ZgzAkD3ah1dVNCd
6b7oBKJaXdQne2bcrlS4iUfC4Sc1fhPKtA5lficYd24cmTpXjQFGMK3cgScIt9gt1qSnx6cg96Kz
iJ9ikqFecyZMmzywX1ovGzZxWHjIwzr72Bvmg8z5eiGUupIFRNxU3GX7YLKLuzyY71XjXOkdo0vZ
TNeJkI9NT6rWroLMAfQ8ZDjGDAyKwnUoRyJEJ/gguK86yr/MOppJFT9E7onCGcZEch7qILkZCmop
YwgfDY1Mx9EpjvfGPFZha1w9wKsrhfVj62SOdcYgQT+Y8Hmuozb0dhgUg8vUCPdgzOWVmtU6e+Ns
nUe4jS6S+BMBJObZVj55x+hON6Mfy5MQSp6QbBIc4RgABmXE73Es3v58W1gf2QwQzoQthDAtftc0
b/6HxlcPuhx7L4rXrut8FVOU3Drz8LnxwMxQUhGd89aBFToNaSb2IWU1UXOlccmnttqobObXlS6b
EZMCCC73tAxCl8glD4sdSpTtXLUXupr0MDIdYEk/E+fR+e7a8cs3EDYr4DCwxUHtOam7qNsab8+Q
5CbO6vamGdKzO38OjAEJcbXm7vlidUV89HKvODjopxIvIcpZNzdjGDT3RkC43VChppTEy4vuWk7r
PnXCkymr6BQXP7ivkRG6umbqZaY0a7W0bkN19AjMODloys4x2R87ZSGv5hK0byFXiltNZDt93U3a
EEGbTHF1Y3l4SIFhfYtKeYOSBZC1odUxk+o+F/NXE3AbpmmcYGnOV1sS4ZBbsiUyBFT1qJJdjUEm
D0kGbaNjClGFjZRklMu0qMv8DbaoIwoxe2e3A4eoQkueM87ZZMGMqdDC1j1WcKrtCdFithESXFkQ
TcVu6ji3mUSZ27lxRrrTGiu8K4ebsfYeLB+PSihImSxMZIaiHjeyDsKzbtwQtQdsLWXJc+2Dbyno
mplRn/PRJR3IiXCkqaj8yykKHWZpPH9rEzwh3/e+tgho1PwPbYKnom7KiP5b16onULM5Wr0ko8T6
1NrAwnrE9O48vcUtAyBMrOQ/urgrk2QRnRfeC4usJX0xwUROJid69Zgvh9qJOf5mg7/AH229eeTb
rBCafK1COKhRzTNexRhtWnDTxDna1DXGJrArkvc6dYe39lESz1WG+p6UqOe6ZE0493eq9/eAme7b
kVzGOmwtBILzNgUp7EKnXoev2HWyIyJnthzS2rlIsjaUthCvoMwjUZerSDcGwR/VDm5mt9Oj8b1t
uc+AZMF3YC6WE9plmkB/JhSbO6dtD+CG410fo1muXXlv2wEonungt8XjSKA1+Wu8+M5FLEfsHbEX
T1UY/LCn1l5lbdgus7QaE6t883ByT52bEjVNwmLm4GMWWJmKWXwTC9jbkuB9+Hjoc5WizafylqsF
EIGH71EXw9bIw0X5HcY7xv7LZ2l+rbvO3/Ytqjf8kWf/KWE9vSslA7l+zh7SsZqYmmJA0DVaHpL7
sD77CC5GdxUL5xWa1Ka1lD7CKyDcAI0ZAM10a2vzywQlH2gy2VQKjrOSjw0PB/ad6eyXMHWmIN6y
VmOISrmBwz7DgABNZ8jlvifLUnkkS5eRvYqaDP5+GuF4VhdsflcDvNGKZE97GfgQosBghuIb4S1V
/DAxps4RLcLo2oxLxOTMlb+xauMzJ9DrVECQd5rcIf2FEYHLnzKSZNfI3Tep697Sm+FOqXpMvyxe
DAMTVULwdYZEcF0Z8S2BCF+ptLHj2ps+5se4AT9C1nrTGYjyYcExzcZcSyz7air7I0ECMNWK3t8O
Uf4aDd7jjOvdUck3I7bvMCcKDtXkRwbsos3ueUheA593G1q7BsT2Ji1QMneeeA5JMF8XRUHQYKS+
j20AYYTjjhDITTqgiGGeyCYk/2SK+IB0jVwncyDgosK/2Lt3fpd+tVLjqkbeah/wwc3G8MNNSWPS
MbTZiH8D+lCkQbWm7MtW5f/m6LyaHEXSKPqLiAAS+yoJJJXK+6oXokwXJrGJS/j1c5iXjZ3Z3u5q
CdLc795zhQyZxcg/Ysh8wE79Ulj73k9h4PO/jgupUMz8xSHL0rvUKr7gOGC8xRbuT0QJer520fM4
8MnDFvMfNAEb3gtoCjrYqqx1cpXoBIUMYiIXWvFrkz4PtLqMg90yVbTXvT/Dc7YaCiv6zgFS9pmt
9TV1GxQ4lsk9tIDH1IJU7wUXaXZNbKZWszN6V8ZGUjW71TmlhU8xjC17RKuVDg4P7GMI1NCf3e8V
tYN7/biFEjlghpS3tXdUO0Op4ix4WEPyiHXyQdopoCcPgkFXD8jbFbJAk39qi/HFkj///7ryDVJR
5wdgjQssLZ57nWS8SfXme53z6S/EMz76ik98CJi/+A7ng+TR7oZnXp5bHsI08vsWAcoZqQuGvZE7
fBlGqe7SbvjCko1gAcdsawkfLU5r+Cp+1hmVjUlTe98Mwa8rajjhHpDtdAO2iGo8NAXkhIGFSLny
g3JGvpZqc5Ev+06FX9SEpyF/H+IMDsAUvmn54NLvtmvwwgaZ+SfbrY88Lz+qjD9WE07O5MDQQVqA
LWA0TwBLk1o+CBoe2XhQMNDz6dNY//UjBcH6hNJRcWFuzhrDOyNQ2iF7PkXTbt58r7roSn1pDD8Y
b98so/8a+0DsOZVzYJx+05YVq7eX25rVqmyQ2xPJF42t6BhMzj+3PWrXoN6jrLYeC/lktjQh1tkT
4IGnLqBqqexZ5QMI8kWBmZBz2K9Z6MfK719rqKPADJAxV860DIGubTO/7mr+tqbPp07JD7HEkD/e
Ml67FiJF5ZPCb+lJtlv/tMwst9XiV4ebtjF4cM2ASMW698gXH/Kk4BEv8mw3Ml1zUOn5Sj32Ibm1
MQUxkwc6LbmGGjWvKwOSYZ8MRKGbEccTK3xMLyl3piYFkD3y9SZ5c3Rk+uDJe6OhMLuALXYo1/Kp
7Y371aXAou0SigDcO2N05UGZkBKxlH5nxVJDaQpoKFM+Tl/905JSYZTH+HrK5H4dedisors3AvWn
gLMlJtWQFvgbuANXtVMVhLB4Ugt/fkrk8Ky2qlaQCegHLZ3EA1dBrxE/eehfcNHE2sP/vbpGecyD
t3YMqTkASrPLRoz64wDSdBFPNGS/Y/IhuMlsel9386V1KIik8XsJC58iW54Z5UG2DdIE3o+YD9OE
vBVowpRb22La7VwAYnuiwuSHEGDkxJeVdkSLe+fNUH1yULb8rbRm6pizmCZ0cZvwfPhdAnT/dL76
/z/4s+y+BDW/ckTZxih2yATP4hngW3rmJP3jkYXYexyY96m1RJpB9I5T+s/UpljW5vKa1kDQVwZj
mBaUGU1doNKr8RwOZFIcw6TCtAn/+pZqPDN5zgIepgF1xTVYC0qTL7UeglurGq/nVR202zMnzO78
xPxQpuGwTvYMOSf3Q45kcwbq13yfJD0o9DfX9d8tqFIRk3VwtUbQ8i7RIDN+NRutQnscAIGJzQe2
rj2Xd045MG6k6WUHI9TAmcLyziUosqustN4HJF0UFVnDsIKpd4pHjN5Tkr+VlTg4yWtQmZ8KmB/9
NtnMb2JT/4G9eenVQQbtl+MyHWsU7hQm3FPYvzcJ2qa5WFdUhgLZx/bdV6yqLVAnYrzibaiWzzBL
8kO1pES/0udlYfN36gyFkxfbJMPHPqf5ulQTz5bZnhR5sJ1BBr6ha3u3+kYVcZcAMkzBRb1g+1GU
bqx/Hlnl3WivO7vl0uhB9yw8ECGdh51qtbuLpvcAWCMWrD4f74ytLQLUCF4strAeOY/3veSExhFh
EeGvarsPM9QDmaz7PsA8URISiOGj3BUjxAZGsk40lI9wShJqyY3f0szwjyRsqE7FLgcL0J9698iB
74kgGs4D9bXO7JNl2bwbDrSqoTfBmOfBSztgguH1w9cxfwVzRtWS69YxrKJqXrB7Syo4vLsxT5/6
gdJiCLWwNumxSx069aDbxvbAGa7xiqdhBplVjf9ay5tupzD7tclW9Rv83HKOJm3mOx6BNy/pWNtc
ZuQGj7Ds2wP11upAD8SRWAiTjRIO0VKh2fKc5lb4ltLf9X9M0Fz4DrnOvmpruanL8GukPxijEEn6
FTgNQGd1JtAgoQiVX3OIlmvxN57gzu8kKiSSJbZu4Bb0FpUU8vGzcUVvwfMPnoRSpZJs55sxI8aN
DEJjsqU9OjDJsncqL87jqoDxFsWj1ZcfvmAPDRbjua7MKOtqgAKcKkEJ+0TeqoXypZaalZmJoZCP
1mRTDLT+OF33J5rcjEXVkwr1sGS4tcurnEo0PbGvTUqCVjhO+1lr1nbKlCD4hA7MiHmAakyELj1r
qERxjYAT+zkrGgs6NmULmGvjfFZowplpOxjmVA8DTOVbqdG+qsnDQrZHAbAeZNcCiMOICIDUveoF
+ZV0LimeaKbj5FTmeWsIzbuTIJ5lm7SMSAHywnPbuNd/lgmNLYV3qvBYHLg0DlE1f7YtlXtk4VGe
lymuJlQyTAPFYZx+Ooq37rqWxqsymOHY+gxjtKwPHZDE/YBHoMvUaYvbXBrbvprHYL5Z9DcDzJQi
Pxu7hApjy7KLk6H9Q5j4zdmV6Q2RCqhgi4uQ1OF18Bz1nmxVOEzWm32/LidrFWCNtjFKYj8shngj
nr+iyxQV9Kf0luj/K6ralQcBhxV5RcjxKYEKsvelqK5MhRhh89DlZZgd7Vz+VB0PfU1VccgnvRvN
nznx22gRtRPbjfsMfOIX/n/GvY2UNjUgLoj/Vnuc2GuTMLZHeHRtf7kJ3bUSHA50DUajWnJEVMM7
v5ByH0n0aSyfk5JWpB73D0FInogGF9CSUK5CAzT3d/fBS7OUBkMDULJPPi/tkTz5qn2yrhA/n8CZ
zRAfWCA67wLGh8MeDU9+vSBd2iiJI82qch5IiqcDDoKFFYs7NId4VtHV7H9xom2c3SYH+kvadbQz
GU0e/Iual/25cnwFA8D/1IR99/kA2nEAvmtT2b5SD92NDulJyArO5J2DCh16ddOJt6Q9G928nNqt
qLrovyBKAdeqq09lSk5E2xUuow0nH2jnSskKVa71V2SomaXMO1QulttpOSNqxYlFiq+Zur9+gF8q
TXnYMq8mz5sFw2UNAz7Iqnqr5/mAOW6I/y9bqZOl52Z2HjrssRQ57fywfS9VZnMFhEeDq/E+JXMQ
84JU8eQ4n0MVDtwnObislvU9+khU/pIIVg2wMWQUm72ZZ2+rpX9Nje+3JP+oRotZb7d5q1iMkLUp
PVnSf0O6DHuIRKdqXQVfe/HRyeLkubLbOePT0qlH7cIYW8NkP7o0tKJq4Uc0tXG9UctoG4GtqLDd
ZZl64TLp5TPmERqra09XJ5Ocatrl3Keb4cavLXmg7I2wKE01I/uv7IftQnaYREutrJZFnI4DbgTa
Kd0/5a9wftqiOrizuEh3CVGQAno0Wn1cphlGNLNUd1UP0uLnmBIEJoOnVCY4VDrVzpwzDX0sbsi5
mXtw5fVVZafOKymwfyOPFlEzNbGB0reEfTg78d3lRyKYCFEr2SRFLU7LoPaEYc3nNm7vSAnjDBAl
o2WIVa0V3jg0W9SqMlGO37D/8W2Lwr91LYNv5X+5omluR02D16hjvbCXZmZYHTOiD0ZBsd8CcH8r
OT0IeyZjbBgvDMWJSdjhMy57cJvu8k0hwX3aU10yFeVxG9js1o2gmWQKqoTt3/ocv5C4B4WzZOWF
cwG3VTZ7e9AneBmgCs3VU9ibB47lgA75H4lPlbU6TsJ7NGZOt3lxx/S62Td5b126ZbgNny3iEcxk
mcQihJ9mp+vjrhtfKBaKk1TQxEaT4lRuNTkKmROcAtYGTK4ZvjOItcMhGyWhhLzCfbI+VQw4D4u1
fEkoSD1wsB1xE7knwPRdlEZO1ZJ9JnjN9XsSV4Gjaw4u+WPX8jtPDmuIlsdCjPMxCxn6iOJvdDKo
mB2ARN8YCG02oNWd9mbuuIg74Jd3HJDSzYpiLQEzozT9WTP4ie7sVhRmp8tF+F+T3+dX0kg+e26f
5wQ2n2OwylJ8gPqqxgc2zM9kkySk2+RcNqhYY/0+Ils+D3Xw3dZfK3QXrDrr59wmD5zsYfkM6ZVi
FBmP+TPIyqMHyGMn1gmbYemxfXHUCtCJk69adBfHlcBDHOhcauw554xHUFUokr63V4a44VL1UpvL
zP7S4AfL+Mw4+tg58zUul9lwl/lhHq82N1JhX/zcoH3AZRbjFwA8BosGxOzVS6ks4jHBwJL5VyyQ
2G1T1EA/Z4cQvw59BJOlV6gzGFjAjd22pnF22uquTazvCiPoMKS/YcPowxkeHMo0scBHbcb1Cj72
7EGR4SY0ZfNnQ45ozz8vaAUUpOVLFExsiNK5F8b6gOY5xmRSv3AgLke7prisNqCs+vetpTpO1wEA
Aau5nptcIcPsCVtsx+zDWvNVrzoi4hZEVlJ8z3m7wfXSG+XTzMx4iX36ftDOpZon5wbb3c3K7YLh
pzy3oZRXKen+Nklvau2H+3E9uGC+jpTy3tahAdM8YFYokgcza+wd56GSn/NYjNuq098pE0YYu6Qo
nvxAv9VFcQ6cBUhT+s7zVYpYr1BO8XOqq67vXmpLb350SuhHt/wNwu43d3OeXos1P8x0Gcsaj2EP
MCkI/EfWsO8O2MKkn2nMo99b0r1XTCTd13r8Lcr5xq/8U1t1nyhV9q3jyO9ETt/o1+YprBnOeIpA
fLlVMpnQWy3N3d9VHB/bxKQVU8N5DPno1+oDnBtXECMO1vGHiyfdvc70aatVYVpN20ujRXOBa8RF
xrCvZOuu8SS28IX5p7ZfDRvjXzdSoNp3gq8UtGFntnufzpgd28nnWHb+jTsSbG2F8vFFUd01VPq6
mozPeUslCR+TtQFNHctN7xEBL15dbz37VQXWU/DuGhza6tSRR0yc44YMPzfyjUhrHrmJk1NMRbTY
oCW37b5sU9HRsRJe7zyB4p1EVtgR1zIELyV5eAVwkujsNR0tK3e78WWwYUD65JewW/gm/t1bbloZ
83OoXskQpgd6/OaIOAxB37HUUZnDNmm1/TCRXrkUTUmMU7OdicQVJ8BZMKqK8SQVinGRASxO8eii
X1ngddKtJCEcbuytnJ1/X+8MW8dOZ2BL9lf0X/MJHbwzNl+M6vNHu2gPjue/OAaN5VS7zsEEJdin
ZiuxwSfAPR7deTimqGBGVQfX7tBf5+twtVYsBvTO4dQtJi4spS4elrrcMJi0xucbzbH6DBPd8UMY
7KlgMkrf+KCXZT5QQPjNKRuO2qx0xZ3eHA6z5k2zXOvWd7rb0qyHY2GCk2s8cgwrPr0CiiXbOVJ5
1zuQeergakkNeu3s7ldTUQhMrcLwh4lnz8gVKYU60b3Xjl7sufa3S2HmHpIex9djaJuPbBXX68Lw
URydLvAeRid/yDMsIMFK9HuAI+Y7B3wcNUoHs9WhXa+UFR6LPFweQ6c9+xYrsdBLFXUWStmC3Tqi
2I3LXWLc+hK5ukjvltEpY8N0uzhTJTokvfefTk0lauuXL1IRCRlk/27sqWirdsKw+v2WMTm4YZwH
7g0B5bOr/Z/RS2LqQ8lir8U3ZoJHPThUvSBPsYmoa4HtiNPzo9VQRapT+Kr+DkxZ82+YIN/Ajimn
T2zsVaQWJnaMGsU1K2QUuIqcN2ZN49NOm1/DX3vmJ4AxUa9p7Ch7aB2yuPSCC9E4e06UDVFvdzlr
M5hKU++mCqkTwgmzkgFLqV+Bu1gz2oq6q5XTCBOQCmBLoK7EMG0fMgqZ2+jb0rX+iWX8CHNOal3p
UONhkqk3mtech+fWVvkbbcWfbBDegQHiXSXYKlTPK+atIAAFum7gOuPeTH2UL1o9ItBG7PUGNe6r
95qX0409p+QGJqeOVHeT99kxwVVoNZK1wEM4GY37rk5fSv8noVI39BOPebjf7/zKwT7icoLAdope
DI+5S8Jrc74LioRKErc2jkVhnpwUU3+NxXenfOOhnfpmP4Hp5dCe/TSLup3goh4DkwFG3WO2oIS+
wB8Nd9wYqz+DctfYNIqv1EThrsl18Rrclx4U6Lx35miYzTfpQGb0quC7JzrKWYab/przp2hibXsO
WP+Y2D57tmFfwjpkZ5J91PsOJo3lo1tAZqySXbZjH59C2ZHQoY+zNxFvIRiw+V8SFT65w3Q9BFcw
szkC82fbQAU5yNOsajp4fq0qCiBLqtF/WdOUZ4LC1k6+dN7w1EgCi0niEmS0SFDR1B2wckoQ473B
KDR0PtNiM9TNfsx7CmpiNF6XKSIsgLkW15LqBvJGIHwt7GO0tpmneRlYecDknd2WmGRLqT0/JvYg
t85xrnLk3DVOgV6Nhat37PqQCaM8tLbxsnBoJ+vukuEFHwoujJl3y74mVyCBGrmE1RtyA/RrxJEO
JZddbZq9OcKYfLRYZIiR0Dik4iUgAaPN9GB5zMLcLW8pBjjuyksPxebV0mN/Ccs6TvpUR+M8Dcxf
gblmYFnRxe+czLoxhf2e12N7yYwUjKnrPxqqA9/mTPiyfKpP28KMt6pW2UIFnM3WgGjqnSfrpkhZ
la0UiKxkx1zy8oaG97dK0f7NeQZSWXGdL+7RpJ4ypj8TFu5sfitkwZOlKdt2Dd++GrPxiiXuK01l
jnXRvbb8+aC3WUXSyGpfa/0ZONP92C1fSQ3qzxpJ9fp4srzKgcdQc5Tz+p1qhiKexvBNm2wAQnyO
vUGJdViaF6b0J69K3VOD4danQZQod3hF88rPkJfPdnAD5eHkcV3NIZYj9HKTstszvSdU9/jnei66
CLPFZRhsGJ3D0WLmRA4CjRnVKGYYm0VOYj6isUfpGD6v68lZOXnWGgCrt2Q3cKyfw7mDQgBLcxa5
yy4N36DL/7mDRTV75X1TD+1zZF1vZZJ+aKUOlNUSYfZ5ZbG50nUogr8uo7vWdPjpGN6hm9lsJ/Bt
kW5KGgVV5j0kXhZDoQbcphQTBlL1GIcKLuDLHdcD0ipI14d+MWTczzMbdT8eIa+0WGXDNaasFduV
O76GNHA9+qVxHerl3IOGuUUWPY0WGo3rrm92UC6cCKF4CfbnfuH07Bn6KjdgMIN5emkb6R9lab0M
KxjaCXXWaHru3Wvz60hxyZuWBMxmfpP6czXFd1iNHBvJYRBj+8hKPdFIZHYwFHtQiYXLzKv9kgsW
eA5a1JM654q0DiO0E/Aef0fPAHOMen6WgXFtFCoKdfBchwyNgwFgooP2QHaWZzrkGESYi9bwLrvm
/WLJKRji68CGbBaKFyxl+6TxPvFIIEJM8klnXFVKHhY+mH2pODRZzb/Arl6JatG4nTfiPMjxns2T
oXLGNL1LgltvbHG7E8wzOEMZRUDNsMuyEIznpgIxVIK+29v0GjN28A6uLkEU/gV4PI6ZcoHQLeOP
V8gOdBuxTELf+MzpUh8n7pzri5aDcyrSSAQMuJ0S96IQxr4Og3hwUBhw+j2OmGz2ziDuxnb4xEJ3
jwcGS6a5orlBtzESrskqC35NaA6W/1n6KL5pPcRL0/8yHmOaS+TAUoLCHnpYkR//iElch53MT5yB
UB5tXHmuHVB5WZ59Dcyn3UL/msGwRyJzPwEXpfUVLYBxKxtxFxNveUmlGcZsIDdZWpUxeUD2Pend
c+C6aHABO5CimBxZQJhQMAcEaTTym6Db+iRfkfXYfvJgpd66TE+MzkgRZjDqMdpjvh3uwL2hAv0f
j/UeYNbzl2BSGaXVukRlN78UHBhyhygftK33FvbQldWMmkIKlC8VnkwO0bt169iFWbMND7qotFrn
XBK28hn7gwelA2muYipnfvPCsHna7D19Bk85Mz+8k91+bbatLtOYIfN2X+nFJsptPOY9hW4BIPIJ
xLWQdHkyc+Tmdwoq94OQxR/JMRBimOkDtCWjQT5jFiRoGBCMUBKad+nhuEHO+uD/TURbGX/9SkNi
ntVA0wFI8bYvlnukAR4wGMC3JEsIqAOxQT2oIqE5Vi8KK8hY8q9r74W37jiaGj6LI+3jpAHzivc+
65/NESG6ALaxcwAL7eDpfCRdX5BhgAPX6Q+1OGfs4s9Dt1BQnNpfQ09noGRIUzb6qxNE5Te6bnez
ItdshqGCKCOiEJOqIq0/S8B5zAQasc965yyWx8ro3zCo/Tb8M7UMx57p1MkrCBQ5wmIUBSOOlQ1F
cPHADZXpdNJt+1FiBDiLvIXFzxFu+z2cPJTHNDWOnj1RzA052nO+LWc+Fsh+vXIHLCQgnJKBX58V
8rdz3Dkek4y9tX9S4cXivw2KzEDjP5fmTP9Df+kt81is+b2raVk2TJTyzKfofPJh8U+roFTXKh+U
QSsAKidcL7fe+yu3liwQWIqm/pdN7BvnGI20xabhMW1wP7EB7Sqa0AfC8JFrG8fcVUM8z2/aW4in
WtzMxrU8quFbzLzXVtuDk2OaiUE4jdDsnxjh1zs/OIDU7K+JWzZ54fJeO5RLEPzJQ2BalfmT0MMD
LzbY5/5sPoaVcWGp4ryXF68Edt6LgP6RwK6PfUP5Xv42BeGDpC9qZxLroCND7Nd+AdYt+CSc7YWr
VCuQJsDudkhdDCLUEXc+rQDih/nTVhWRbFMRrsldQRrZKyHtN8w5iQ4VB+YDZ26xXHnUZr1NvHA/
L+VZZlkNT0zxHs0OcWR1lmaJFs5k0+vNaNyAvt7UyqMp9p2NEkLVD7P7VbwX2XoxS4aCjSEZYHrB
gz9zjnZtE81yZnoYiopLE2Lz2GVge/ATJ4KvuHX0uM+m7uRU2XhcjeUHu8fgSvxuiWxjglthEYwb
KbHYQSpG9gwQpFKdUJW6cNdlfQlLYjj+YrNcIz3mm0bIjPvKXybNiK9ZCEEvHW1G8rm0JpeRRM1c
LvEeUm2BTRoR0ALRc6QRxzXwrgNvxjE7t3sxa77AbP3xqiautUQSwAF0EBY1qV248qvEzJQIlXN2
cE2Dpz7yRZhxX4S4wYbyg6x3wPMFo2Ag7S82TDT2VkazPdupiad26EuybPQkZz4+N67QnKJtzZMj
X2ZG4ehY1if3I2OAtcSZKNvNY3kVYi2KtGJulNfma5UnXczuv1s0a3WnGMWQL4ULWck7MxGvrL/H
wSL+KuvlsxUhjRPW6h9wALY8nqzns4sX1jYRe8s6eJxEsxyp1va4mfYLoi+05nJsCgaJiHR0dLmP
Y+Zzz4W8HrTBLUezgXlBGcZQPG+01xGwpgegmsMXwBgkV/LusA7YzcVr1084n/KGH7XkToRf1r/0
7RxcdfN75Wraagno7CbUkR0M3hsjWc2Ias4s0oa1/WGI4/2HKF0jamsggwCJ8TRUB1LLFAEJDIWT
BZMyAyDezyvqfc/k2lP84vaN4Wp6VIrJxsJ0vOxerbBpYg5ydM+sW9mXwk6lPHnCj8pDb+OnrD32
ksFAgHJwwqluqY9dM91Sh8Hc1CisgyYPhiUbMq89lPtUwwycMjb7pH12KnRCOO0jE0VuSQmMS2AG
5JPH+p8w0rdZBP+qhCuRNTCe6ormuccsc8Dx++ExX9AmgkoeGLFXiHenbLwIqFo0k25gAm8mkODx
j1WEJqOcOTh7lkh3Jr6mktjOPiv5/FKnIcmXUdMn1TDFbj3hSvRqrsma9i/S4jhfsN8aNBLlNu9g
ErDMTIvkVNPcldlIOaOmnrv128fSbtB7eGszsj/4Mxirqim5Heru3U9xbKTSZmjQ4mDjGlhg+ODR
PDN5A+2GQTa2mUruLNE5EYF0fmrXz6N2Fic1oyTazH0TBsKH/5fKIJ9578OCjihAT1nm/puL/jQJ
yWS97w+iWd+QWixK2b4AHeJImeptl835llvZRpX040lZUc2sE3SDJ640y2MjGN1A5SDHmQv3QJaH
cdF8Z3P9AkcL0NHkxs/Szcnf9buzwJ/BJQ38WTIiXK44djJ23guPOQc9xPmdh9EKN2/d7tyhua9y
Sfm3u8A3nbJDleJxgOqu6sY4yIptVSomY/hdjNNAB5WVQA1Vtr0eEdywnuVDea6tZjvP4sQejjjm
s32o8MZx84gZ/hfXeKOrUF4wMySnou6fvJGyPxsi+ThDAKpBd+IozNUdu7wFlg76CAYVYlYlV2kX
PKDkUB3XYkzgFiJBebM8UEHNZVx0bzAPfT5/1IvG7n8zWJlJUE1AcBbzkOKtc5V3rkcWAb3zcobD
YD9yyi2am0wX1q7qMCpQJ4LDBDNBZI323ZLczAkR/zyjhkyZRKdtEr+xj6cDp0J/IjlBoY5Ov0pM
WJUhHP5f3GGRq95tsYioBBJPERtCSsBMqggUQ/9OHVLfaHbaQWgdLJupB1a1SKL51FTW7JhMTIeg
1+rKNcwH1Ut144SQKjJ4c/TqzRHW9HcbIEETlAqgYt+f19XhXXY/V0iKWCFRpr1WP3c5lw7y3nyM
vr53JrpUNVYnmBUD1xBxwk//aNvYGXI20qPXS/p74UFuIUJicBrgLUvPWxVwMVys4Qkq4GFQ4fdG
WRplZM4YDrUp5hgH616Fa3uYkpLyJ5SKrFboQc10ZRjhxBl5HOAGhZyuLFRWPfH7GRDeI4fTwvOs
w+uS9d8ejeeV2aM7zkwkanGUBOWCBjoufSfAtcyS6wd3Eny4HlPsnZQ40HC6v9Al8DbkCF+ELMyD
rFMsQUF9axAQT92QiQY6NAddwMw+wGPyhVY6/rpLi81qE3zdcrMeWc2vV60PaaKJOMoumqGO7Sl3
DkHhcnrajjdJSCoJbMWwL+rumcdxJWyFlNMAXmK7Ag6r1bffLx9BcgfsFCGuWkI4one1ouSC5g3m
dMDXcVfthzx7Jt9hHcuOMUDJzSLLLAQVapBIQPKxAtzhYsk/leQ4ymVYwLqSp4JcjtKd6yyW/sgZ
JmEQXSW0T5BRuhhG+5FmGPc9rq2I5ZwA2UgZTZX8HZBr6q1AJT85nEDp/MDukJTOcNV68AyVRzJj
UjgSQqpL8zN+Sme/iPRp6VGCjPXF90qaebDVdhmaWW7bsTu0LhQRUGeNJQYqYdlXPEn6GxPQQ+9j
56gMqkjWKuekW1H+11WHjvj5SaiGd0dU/zBaB/ta5j/ocM8BBv0Rs96Nb7R3nfYBtJd/wFlw8jD4
29vjSlJNtyZ03DFCACUeYHQvVWY9DxnGTwrNqKWt3IcgLxizFuA2AV/Bh/c6LjtIvrZGfHIRa23R
H0Ns4ht6hRo7WBrHwhsfc8ZCJ4g+X2Xo/vqevc9q99JJqsDKoj/YjKi5IBDPsdChMUd/8cOrK40P
fcfVHkeE7ZIKtv5UO2bXZV59egnyo4+zDd+YXu/NsIzUBe0juGvL/D6bUM6CHD6HGch3aiCWw1RV
sNmML5EAqRtC9rKi3Ma1sr7PCtd99rL6lpDEX26jzrjWgsoSsAW65PFrzM/RbFDsaLThMXVxIg0q
v+3y6kWvZnceOdzOnvGb9RZ9rlvMHYI7ikDefs6dEBfUaORXM7irbeleanDDRqE9CPhnEBwTnkdG
lZM9TVRT1UfaUsj9I/c2hdgbEzlWR6rH3JW4mKhzPOKOYQURQObawrtzPTBpyxa5myCR3IlxuJsx
IB1IIr0MhBqY+OOw+r9GE69ExKpVxIPynv//DWx3pAW8odF4cJZLpvgxGA7SVy7msykwyKwDWL+M
1FlkcLhdg8S7tVceyLLHKBcE+cF2mc5WuYG9aUDlrUdqBXp+tKZjt+21cytlbz+EiX2eqlEebYaQ
sbYXGa/em/QdIBCWkYNAMTaX/9YthMoG2Tj2QI7kuuIeu2lAfn9c3MaPcGscJkryrpMWQmPKHakO
zP5cCVbSStUemEJkIl+8pQvtA0SS8NBxZ2OKqCK8/gV5iXU9tPQO/I+GaI2q2Pv8Vhyj2ds1scJ9
YkrnoHLOzTY1GSf0ZhQx+UTDjhOVRHz3yySwMwzNNWiu60Fo2pW/DEzBES6g5Op/JoLsbmVWBqcl
m58yVJSjvfp+7ClwAzn93GdcojeFmZgcw+hcHLqtbC/BSAPuwme6yy4UdjR16l5jZKw1Jy9oZKlJ
kk36hJMKPGJtbp7tjbW25gLn1cAil9QZ3n9NnyPK5CEvmfmRX9ht1rGdS7bnnFjajPxxYE80OMSv
yKZRa3P4z1Y66JOE/sTeoZyha9QUtcV03ZhUUfc2Yl7be0wSWuPkzrRkMLtfI8cu6ucsNOBE36th
5t3uw8+ccvMrp0hfw1qJBz+3PqZlMuOga19HaFxUTwIXkoF/L5HnsSvezPmin0KzQjwlpJtyxHh1
/ODpf5hX5wZ/pctV1GbKSwC5ux5tm1CjHZwnHbAmpHytVkqgZlAISkX6K7n/3q4NxwJ75HEZCCRH
yYw1f7ESdnOOs+/Qs86lpW4XDecGgylH6JU7h7QcxoeZKj7zsrqpje1EvnbBJUixi4SiPZXC8t7m
PgON7CT/HKnfjYKbpCceHIGtxOzhJC3Ksu9Cu/5XbVgjVFPs/7oabxXxhNye+zsUf/fkV+7jAM4a
tFUdW5wMrvzN+sgeZt3hZ3JxbWRhRI/FNYCq6pWfzLxF6zvaNkyENQjeFSNaTuo75n3MtbDhXBrK
qvaTFK/16Dt7Le2Ul4wvkcPOcOv3ZBfseziG/X1FLPVgj0kfZVUwRF41UPI1L82lTtMYk2qLMjjb
zPOdZ292oF3jpcUmNl4bYiYkQbNqHWSofmNQRKJ5JKEwvXKCJALuK9IGXn092wymOwzhTosoNL7A
QHX+o+y8ltxGtm37Kyf6HfvCJoAbp/dD0dsqsny9IGThvUkAX38HoH26WlKHdG6EgkGAZIkGQGau
NeeYt2qXQlhktej35ktJoPmiAI5wU6S2u2T5nT6NNQm4lpdfQyRwdVCom1IPk00ZdcpTkOpLFxDc
GKEh8FR6jvhh6PJRwFG25NU692PMqr5tpjmQ7TYr1DHmQUOkMLAS/KRM1gFytuka1eq5IZqNLDb0
Jl3O4ADi2t+meIXvkhZYt0dbZuWPylXzle6k4N/b+H1IRn12jG1E4B5j7DHWObSCkpWw9KxulfsZ
CndFh1BvlFd71J/HOj5rWZkQ6lFaTLw5S92sbu+0CB2c/JpQxPbdVjv42hcHJsehRs03tugebWlo
y8TCgcelq9qFA72kPHs13NzYAzZcJV3jvKSosgssnPRv05JoCPNLkfXlHc50XH+2qax6mTWUrSwy
tSJm0t1ButRNi0SN7ijCAC+aAum8aE81qt9aoB89VURXhCBHzW0k+U+UI6yoexgM8xCzktn0FR1T
IeG0+Yr2hNOr3SZEB5tCqhtE0ls17rWjAonVpK2CpiMdV94wfCgRsJ/gReZbtQutVRDRyO8q9TU0
iy2h7PmNZXXxJc5t/UYP1PRoN2RneF3YrJ3Yj3d6NbAK06cIsIDRlyii7uSyFCsUgpxoAbE4NWlc
1Wp36ByUpQ0rH01XtoRfBFsdkXxVi6VTWIQQVoq+MiYlO6feGnMDQjrfKY4zgqKyonbtiB76op8g
SNc8gzlVERw9xZoyH1+z7kl2Q3jnp9251WS6QwuDTpXpc10b3TMnQ1z1N2FKZ0aGk399OriisEZ4
RZLSfUwkbEXiVNSUxYGzbyuqFtqPSW/A8lzlrqcDCN138G/dlitIZpKOEBPugKSBdRF8uAbwltJY
DifRCZ1Uvc0pSR4owL9FccRREKYm0oTJeha/VZ5i0O7meMK3Qv3XzT/aqvYYyorTNU1eqqG29nDN
KMGJk9BKeUI10q88e6q+NSjCubSA/46zV1VnJB8ASh5HxuytNUDzjxqCWlI7PmbOkK9DV98PZmkf
sxwBuE1tsQ3CioRXyBzIN8HWp8w+DBHex2Tm7UqpoTbts+xW/ShGqJ/U8Iaj39MhoiRFm03BwVHo
XXBfVXSYjVBeTFOJ93ap9/vUostl1NQbzSxREAZgnIo8ElXdrmOG0R67ERlD0Ev/1BaRu3FbHK9M
vonNumnhvhHJ7q4Dj7K9q76VcUpHo4z7uwgmf4bN/imLsVHiAJiGPVw1XRE9pkYzrGa2Y53Q7zGI
uZqIbDidhq4hLjUKCFEqjgG9gBtBweMmw8oZ17Dzh1xk29EYi0OUOp96Jk2ECGMOGd3IhXcJoBIq
S7FEag9BTrCMA0DzCdQQ5g6WRbXaxh9k9BQxxcJ2FWoLqDMfawNISht45mqgCIvuJGB2bkQXKLbY
FFnbcSqRbuLXzROu85u2t6nbRead5db9GdZEviiCHCUek3WbdW07DhHNX6dHgUL11Rko0QMz7vbp
Y5vkyheiwfdhFX11Xb1lQqIgMk0b+aoMHGZeso9JQCYe47kukx7sKy0PRTW/qNgq6JLYTDsGEmoU
fHucFUyFB5Jw8vzeVhTrEoqeGonON0SPFC9SxynuvOkNtCgtDoj0cVCDuxWVuTB6sMy+uzX5BKLs
bvn1HvyKQpHWtMgeDfgVmkVekYn9MlI+ooRbEq9QvJkM2LUvPtLl1h6Vof4YTNERlC4C7AvPfR8/
dGXh7i0EaLgLWvrotvNCs345pGiKgLONL3K6NxQaSw/Pa/d+QsCrLUYVqx8vQtLK5XRKSFYxcnxW
WN90I+7dTDrx2a+7j2EyMjEeFHfVUu48mDkAqKjC5GKH+hsinF2i5Ps+kcNLSQ4kBdyRUlAUw2y4
D0ihW+OxI+7apX2bF1vfK9KjqlOV1+yIIo0PQ6borFNO4fIy0n47quYGVDJrVQqJfkbHcCo0Ckbc
FphIZU5qc4t54Nh/SpTYQrRJ7xSAKUUJy90XShjs0g7LSriH6sIoWXeQF5ncEQAA0U5v2hcW46Q9
T1mFRHwVO83UXrwsiff4evJNSZDAGsXbkVU+nzpNtbUORPrGtqekIpo0Cjk3VuHDL+YiQ38AJ1jQ
PEf+qB01EFkhM5s8yVNWkibL/aKMVyNwXpXSBMkCu6iU7sGAwYWpBAZp4F/z2hIPLbImxFoZ8NKM
0J3cJeymNT4QImjvIyTTqQgVvsL8lHrdPXl+oE08ztimlTAczext1DJnhT+28gZoGAhuhypV9gpY
YNSmts23UBfnZNiYTFguqcbPYZseYCGoZxllmW2YUWD1I/XUjzQd+CntpRFXaNs0Qi/0FonKQDUO
PuSNquXYyUMH064dPyglNXPWnugDixcXnPomYLBWQ7Arip06a+JX6gqHLnrBYJ/FxieOC/q5lP0j
nTC8ps5WVhzYi7p9dkzcpYkfU2XgndyAUgKb2QZfHSYSauVZZ9F91oFMLCItTreg6dIDw/AauzIS
ZMNB9tLnD22liU0qhkeWa8rawrRFBhxNC3Bl+HyhtK0HOQle6nKaTGnH1g+KlUTvnrHE7CrzbAz1
sB1z/Q1IEPYXnYymHv5O7hBg4jccbr3W28jj4/Jg1682jruzQ2KrkafDPkSOOM2Co0VpKUgamCfF
AXIkVQ1Rlww5s7bhVZHhPeFMDyD5enpkFFJTguOYpYiVIdJk3zDYqdXY3LgSVNY8pCc2DdFWBYfS
eNtRnZdMTAtRCjw5koPIt7OIg4yGiyqolAUah6ukPLIZ0vqjdMBLUN8knDZ/MDzQ1WoHR4h6PJV0
1X8WDsspsP7pg8MMhUrexHepya3ahqlRH9qi1q9qjnqjbXA4B+gdWFJzjcrpooRDbR4HK6JUikGg
Z7Ww7CMQwsAB5p+talU6J0p+X+acJpy6MStjaGIiUjilkU8d8ohcJOhw10Hlu1N72EUhwii8bwsj
arNFxQ9PhIc63ivhgJ8wWFOG6hANnnvy645RgT4CaWpwRndHq0IFBi9HYjADzbkFlzvJ6OzqsbSM
Gzv2HoOqOnMdck3E2zXxMczhdUR8QkHQanmCYjEUcDweyK6xvLssm1zjUCSQFJGvRj3qKSPKyT61
lKWHkGtjjbWYEld2HUhTpeyMSwUAeVEM+0FE9qcONZhVvdEdHD6nuKsnUoVyi3+MJTJEn67z4IcE
QXrUYqVbl9VzWKbNyYNgDw7YY6ARNPgTAxVWHlfiSgga+SN6U+11jGQksAZXO8YQCn40PMKwcLWX
rmmyO7UglYcU8mqSY961kA3vpS24CPZolkqqlKcqPDjGuCqhIn5Mp3mMLvbANLWPjqT5pPAfovVT
Ls10+YhUrTyXkayfbcRRy4jI2Lsu4EBRmi1w9PoaE/WGrk3HL07K4Z3ip3slSl4ymWQfQ0/fVwkw
HLX3L4TS77rCcldchzfetFD5NdblZww5cnbNVuGY6qyZtZno/TdIEdrS0LYxcC7o5FH8od/vZy6T
pWBFSGi+ZykabwASciFA4FBg3/ByTAnVILeNJrYBjOxV5z4Po8osEt1loTubqo1IrwgHMv845mzP
im7khEhk/Fo2zLyPBSIMct1rRtoylb/5RM5PfFEbIZEwHB0Ojeuq9g98UfQ4rhbllCUHtbrvdftW
cXGS0Og0AX4s4t6meMrwvVMAbidKRqgSAXB8tNK1oms7qASiga70spXeR+ZJi9CEeiFFhrClhl/X
gKKy0XhEw2LsEdtBGVF6ZeOnunXrd92Ez8+fgVXVmCi4UUza70bKVWCIzOwI/H7v7BrLyC8E+BX7
1OA4gHqaHujDvTmIK/esTOjAlOBUusalcAs6zR/EbZXiHzaQnC1T2/RPgdIT36WCgylT9WNnJj16
1TlAU+bbkHe51wf9MD9VGG914tS7usSzS3P0UhF5eUbqTNc6d8UdQVA3FiJ+8vNQX2ng94F3rhpW
I4fUyrWTXY/OymnADEKsVG8t+lNrx8wAeDv6rhxsKo8tSuJfH5fGTzw3fkXdxnc64SGnHJfv4Vmk
4OHTqkRIcqV+1xiVs/UnNDwWkqPi44rwCLI46k62AaHVrJuAUz/TDETeBv5xU4Xyw5iRd2jvExB3
a415LtfReNvi+z97kBv9kDAVCmegu8dgK3L5KjPzAQ9Xtw7bKlhC+7wvuWZUhsxuhdGg/K+rlVKj
zjPHtLlVdblJaAv/DtH5T4evY4PpVS0S2PFgf//BRT2YEaDm6cfGI8/UJt+MRdmCJx0MRnAus2NA
bZXUCiag0qXybbE8/vW37/wMgzWFyVXBgdApLP59/yaYhbDUHwA22vhfbpy6JUS1agmvNyNj2VK6
jlxMXzeac2nqcRsUevJQjIqz51wfFnGJcKJ0VIpnDJqJZ4SANNSdaUMwtyGcQa2qbmQaFjt0rhW0
+aZFr79opDu8ITDfBJqqX1nbwgrPhxWVCHPjM8hgFEzJoSNJAnEcYQ1l4kK77PuvKN2iCzg11rqt
0xxSZYvvxduZRJrS3kbn3UkM011GaGdfHkkv2FPpVk4JBO5bvBWoi4Z2Hftq9pGgSjIgNLJava64
a5yAyk1gd8dwmmAoHd1YrLJUYcrnNnerkyXQpms2Z0sR+uhDTePK8MD3xbqdTCrltS8xGFmsvDeV
VNClxAWe3jBzmQva8csQvI5esKoIbXsTGko1ZN8Y4JoqWnqei4jOGi80VrWjwTn56x/4H3GJHF+U
KZipayhnv/+BQW7SFNZ1EgwKIhkNA8I58lAXOCJJJ+3Ek+pr+7XEjC7t4BB2iXI71AVhX7knVmli
lYxjlr2uhnyXdKDDKYdZd0Cfx5vIQIwlQwU3a0JNwADESSXpEMsvem8xfW7V9jdHq/XTKWOZwrEB
+RoGGFdH/wG0x6y971JiYbg64/WImuhEnxJPUv5CmdYFXRnhZA6ltfBwgAPIBxQ41rTk68R7Gwwl
uFg1cipbiVdunNYH3bXzW3zFF0fRd/X063SQ5laKlXzwNXxbQzMifOkLuUHQhjClB6hdZa9dY3zU
4YBmujZs3UkB4LX2i4KOeZc5NJH6qXiA6vFqdOmiSS2HhFes91Y6Wg8BzfaSvtAia3pjSyDFEQ5/
ehFuSxXEcXaUwfpVXidy9evjQPv5RLc4v3VOdtMStpgvBH8b/kOasFlNRRq1MvUBKetTVFuvvjJC
J+rAV5j6ngA2VIWKdfKs8AIYsJYPZtu/xQpvPtXc4Tfj9z9ggXlLzEYsy7DJC/kxXCPogk4aHfr7
3gieqqF7ClBJ31RSEhQAsMsvgoK4uklA7kpIE1C1Fo7LerVPKNdjC/kNpvjnkciifaYZVI1h08Ov
/QGMjfXL8sM4oWaqkZHAG64XuZnJJx9eT/ySeSAFFY+SMZ+GyHQCI1MH2mEd8aZjLPFbxQs+Efm9
6hsn3giFJY0SjteekIALC6/dGGPa1WF3lmkSrXw4QwsqAuBsFdrwcGLCLFSXXQZkUfTgh3WPcd9R
mFOSyKpXl0T3ypMc5P2vDwzjJ+ra9KnNKeCEs8piYv79BaIRKio4h2aVRSJVWJK/7VjOzhUhMeRu
poIppulKpjli+dGMl0qWJrdI3q5tS4VAgqrM4/ihGazknPgmpVFB0RS9Mcg/k/ow7roUD9ebFpi4
sBrzqZWEGLHwg0yhBZvAbE20Dng05o9n9C8d6NffoOX+IXCAjyiIl3JsS52wz99/RAQuCEGSkvqI
Z7+pNtXKQUgSJ+FLhjFk7GG0TqZHvcWi/AgUoPjiGmSfzee3krv4PEqGrcpt21WHa0+JVlbLDPPX
P4Ru8C6+w98xBdBtm7UAXRJD+3EiVFel8N0OXH5idY+0lTfM+pBbTh1Yj5aVb8eUf8Nbt+BMzJhV
IG7sH/wketKmhChgz5spR/kmjlBayNjEdS6Znrf2Jcpte5NA8ttBEH1hQNv/+p3/w4lsc12xddOY
rszWHPD1t2sLbqjRLQQn8jCO/s4OR3ReYeBuauwkC0E9/DYNrJMzplM2ZbnhrDdXwmDR1eZ7IyBP
9zfv56cpJRMZMO9iCtay+dF/mFmlIXNKCgJgTd0KuB0j+DqWJu5dluDj3L4IiAuTCqLhvqIlK/W3
0CbEZUZMzylW7ki0jY1bdeJW/+bdTYPU97+zzdvTVcoGuqnqYhrk/vZtaYopsTKSr+tKTzsGSJsp
SpYL4pRePcjlG7An8KrSssKh5ua7dm2U/uOgWg+/fh/WP7yPiVnrwMMHrs4M8Pv3IQY1smTOYGq0
5as3Aje7qQN5HmQ1iZDdbKPXSE4ZvtJl2AXRWpgRZKYSgrQcwTqEqmasaqu5Ss2G+4Hbm6hzQFVj
QX06ZgUyKpa7wd7CjJaomI1KM4kJjz1mh54hFXs+y0WjtKplbanpqi3ls4KHdU0EmrGpEuNYOD5g
vtrGX5DW43pMXXeXpeZ9p8eXWQKhSf+cxRTcHcMpForXolfMigfHs1To23aziryaSpFn4dZVMLym
Nd6BzsNj+etvUpu+qR9+UYeEC0PYjqojjvsBmKq2lhcGtGYhImfZznnybLoYBHtXtV3t0OjkS7Oa
FizZXpWquQCJeEfxn9ZlHXgHD73Hb06AOUHlhzcE998FXc6iiiPtxxMgD4UjVRZsfdSx/gQKmlOc
Hd0WQtPk/LT1GKm0H6NSUqdrdjzk2y6pUvxmBqpx1slvZARci1B89stM7irp+he8hKtKMeNDVCVi
aQfjlFycQAyl9YM8u6+2sSLuKq6lEKj2WjPoLLZwQtsga+jjXzNLOpcB0y5kV+VoOIxvgwK0JlSK
bIEF6oNJnW1poq+8pMIxF4be+RuE9+kS0fiw/PVv5v589PNb6a7B0lM3fs4kiEKYREihaG1klr1T
RtM7NJoWHlRLqwnPLrhmMNeYliHp/TgIwmekyTDdtzt06SwPg17sDFT3NQpYP6tdYFN0ScsRY6uB
e9HVPzhdQq2elvWyGZyvJDCAEU6cjwax43uSrdSLilfxBjyCuqxiJIBodU5kk0cnFxUeZj8a2W7Y
6yc1sfUTPK6gMptTb9cHAg3TbRBT4kVgQZ1XHRD0OZD+wirVr53gf4wm/UETjU8jaHzIV4iX0R5+
Bji7afX2jl6mWPuVtjTMoSADaYCEqDViETTNa9zQPSbjpBGY5QrClA6a3jwVAGcKmk6sM5SbaIH/
b2+UokD0USx1x38adcvcl+DrsQET7Rdiz3ZFHK6jwOo3CZMI+AE6zmYPqv7BkvSEdafcFpgA93r8
4o8faZkwduUwvNzMVY/fbsjy/vXP/g/LIUclqVaQPct1z5wvin+7+OYmDcNCl/6i869qgBDayT4b
OXXHTsMMAtUM9qpyGHPYQOiid1GYHcN8CPeURfCDUKQM2+FAm5siZQ70tL8Hs418V/cuKN83Blr6
nayIPnDSCe6m12AEnfg3M4WfAc2WQ8FA1xhymc9g6/n+yh2B8IlLy2OiGrj5Bstat6uSemPDOziF
W3V09rbnUOFSVgDk+rPbwTCWOnNV6+SHYMl5m+4yxjOy6Mf8lbzN9JhFzqdff9VzQML3FyEqqALY
BJNLl9zbH8a5oOZqWLccLhgjuiUWw0cfE+YGeq61ilJfTngM3LxjlkLlsLxNxpnUF2A9m4z4ol+/
mZ+v0I6YUgOICLbcCTL8/TcmSjMZ3CL1WVkoi5JEewtZ/q//C8OdLvPffWDbggNPRrKpCZ3Mox+W
2hCoVCl8iXmwiqnj+hQCPIxcTITVx8kahon4WCXt0e4r9bnpxifgFZj9+v4LAL4nIHvua2oHn3q9
EJsJWMQKsoRVJzmZdhg3y5tm1CH9IBTEY58uIG8D3FboZY5K+xTq+QcxgimzTXIgJatykxwqMFmQ
vArsg9D5kBhOPbTaPdBCwH/ikS8YSciNWfdVIodY0T1kvoYMJjNhKPWuQS+rrc+YrW5qEQHakCEE
+H5VDoPcGR7sjxbD2wjZammV5DJZLlQlrUS+oSN2oqctFoD9HpPwdfCxJZvQsxZxBOSkcc1nJyAm
KWa3p044Qi5hzYimx8qVD1M9LCeL6aal1XmDVa9gegtVcIDON0JciimoEr1z9enE3QgK6HJUb9FC
ob0PkPbD0wMbZm2rmrGm1egyo7z3cpWmKmUwRHCPKra0gQ+wSkPCWts0wGPlwZ7PhLvqOqVeQtad
wl0/4CKPVnXFQiZw5UtrEfJEFQvpY+Gu1FA8AM7DfQU0N5zCmus6XcT14K+bqTHq+8URj/DRrsNr
qlEqqH2CUiHtv1gOMJWpSEvjsgH6jQGzobHmUDpvHTyxuKuqhTPu7Rh0oegjlQos1E89/Vjo6t2k
TYj11oGEjFXLM+2eQ6GDD6iI/ahnd1HlDCho5dYaxQe1Ao7sd8WttAm6rbInUy1fQ4XxpZfMxA2A
CX4rw4Vu8f/qAFFwQBe3OqDTEVFBDRACEHC2YK52X/caNkQdr3Ovncs07THJBumapn7f2ny1YtiQ
BlKswbzgCGU21JvAFTurRIvfInmTRA+BvgB6nKdBtUGrjjGdlAfK9Y1zm0ePVlWkm7QlIgoV1ypt
MH0zK0S07ubjlWXHeHVM0GZDEkV7ljfYTIOHjNrCtigwvBWK6h1Knd+zL8ZijYUlJ+Pb67kW6lyu
w3gz+p17ANmlnHUdyJ0p810h3PTke2N66qJLVOj2noNePTS5AUtTM2j5iZjDs+mRh2QhOpYkiBGw
Wrq+szTdP7sBh31sFi+RxggtKRcsW2sxVaRd6v0MrIJfFSVDkuNeK8zJRsdkZ6IW0TGT8IYi97ag
M38bdPZ9XmOn8AaBg30ypqixQL2c1LeuiecixF+0ygwzO4S++WBoMrjVg/RrN6TOzknocflNdtuQ
6oeYK1hYg36O26DYRIqAc2sF2UbT8JeE8CV3EMkm0B1ueZcJlvCo62aYV5Aun4ZEZa2EynuNylus
HKP7DBERB1PGjJYoEJ3Axi9d2uEbak1KVmYtnLWDX0PLrGZLcrzobvR+6A4ZLEhgjpAbWpqxWog6
hbrdtXZQffSBOOr6xK3B1LYQqf4mW8s4wW99VGTi7LMwwTXnQylPA7PaYWNtin5HCvx0KNCfabqh
2TrUqicmn0/ObPbWi4pwIMyP4CbRzqSjF95lFUJmLzS0o6DZZ7UCGbdJYSZNv9atEe7CRCkWjtfc
RQatbcwt9LrF+ABVsDpkGKrhVPXda5SvbcaKxOuGu8ITOOMjC+ZS0kSHUDbDTdyW/UV1/FWDB+Ue
3mhbRcmJ0eGRsIr6ri7H6wjemStis1PykboovI4J4Mc36HjpKeyKV1o0DMWhlSxt1b+vmuhtzHMi
MYw3Y1Ia+8IEEBEUyywS/GAygjcZViQSdVqC3gZF3ZyvUcT9qSho/8QkrfWIx1d27ZCnUObPTanV
F3D3h6Hi8M1EEC2jHhEcCTnZou2zeBfmyOAxgbIYVSyEPTnDigrcdTMO5Bd2ArgPMIPgGXbdyrZY
1qu94W7rAhliV8DOzkT0nInUWCmlzRENljOMsL6w/gxWmY50UJEYTLPSSR/KKY58Uq39evyd1jQ/
jb6GyZzOZd1PiPz3Q7xsnIFg4S7CDw8RtiZ5kkVgIsFrVNoWAsxFhHST5v/z/3zq/6//Jb/79ufr
f/8325/yYkCyHTQ/bP77IU/599/Ta/56zvev+Pcp/FTldf61+eWzNl/y84f0S/3jk777y/zv/3l3
yw/Nh+82VlkTNsOl/VINV0jZSTO/Cz7H9Mz/7YP/9WX+Kw9D8eXPPz7lbGTs+eM/u3ef//yDFaVJ
Ae2v8NHpr//n4ent//nHqq3y4ss/vOTLh7r58w8h/mXYtumSaaKrGp4oAtjkl+kRRTf/JehRoDPD
Ji5MdQopzfKqCf78w9b+pdlM3MjWojCg2g5voc7b6SHD/BcXbebzvIDFt0lX4H8++Xe/4Psv+l9Z
m97lYdbUf/6ha+L7I8kyaUWaoOWphaoak2vrh8li4nu5nicaFthIncy3gW0DTaN1O6pjemihaO/q
Xl3Ou749Oj/wt7vBSL5RTc2TmMHKIRrFRzeoFfYtMj91+21zfsQMmkk9ZaoOsI60WraUlBHe8pqw
Z7Y4PwBLuQdROj3H4QSChuETRAotEw2QgZMsqi/qdFMEtEBK0YNvnDbnB+Z9FFmCbZWZtEp7GOwB
xmYiDH14A17u7Ds1aa45JqjbrE1W81ba9s3VQEuzRpgEHAMs58ItPWUNtcC+pDA0FkVl2MTYIXuB
UKw+mlrpHtAA2pfSy+xL5jLf6Jy7+fmdCPqT6eaH+aFvTyJNagd5hnzr6TVBnO/bHh1Y7RnVyQcX
xVKryFhk+84y0CyVzLRpW/TDGu21gngY1uZN0CNOiO28wMSbwyDOUcjS1m5bVUMv2pzCivQlt6OG
JnPHu1Ruplx6k46qmuhnAwr+pWLgOfdc4ufH5meR312C1amhXk7P//ZKZM0rAhZsBDzH0XbVpyZU
k42l6Ppq3uQ9jsuhKRBHTY+qoyDvK5X/eXLrD1diS+lFTQ9q/ofeEumjBL5/tQdzPe9VErs4V4MF
moqufMzETlOEeWsB0yKXwC038+b7jS2LSeIend53tabRH7IGNZ2dWKCwTHH2tAeAn6Q5DTfkpMT3
IvflPaBLDKiJbDetl3X3UUobDb/5UwB7BwM7/Ao8U/1xfm5KtumiqPEK91b5eRC9WI/SrI7ZWNXH
+d77jQig6NLRYBJfyuaznJ7sTPt+eAqEveZAhwpCPkJJ+GHQgR86xROfqwC/NykzL6WLgV7RuurU
prFywHpkEeuATdmLjA1kSu0KNyO4DsxVOKGu3bRHwtvYqGlKENlf+zTLu4cBTvLhtAvxgTiMaf8h
CAroyJLJ+7WiCoIOrymcnam2txoMpS3zlgq8ZrBskLiPT2RWRp9wWaKLy/IQHBQAg/ne+773e9Oj
PrqrJcsSnqdLl9C/9Dz7QSTMHpxfI0LMad88txMyKda0D+0pkdo/JcihTkFqR4iLta8xMfHfdsFZ
pj3xvv3XU6LpBZS3uk1us2abf9EyVrE9jcCOWTp092EURWfml7fzg/Px0ICwv4mtQD3Mm61ijFsq
JtVifkpuJoexA2PV9qV72yvBsMBvV360W6wMbWt/Viorv5GROlxKSYdfG8oPoL+mN4iJ6pRNshWi
1/1Tr9E/4tfFqUi+iu60dk0vz9qT/UqmpdFi+OIgWFg9gJB5My7SfuvTpGMZhf7Baf2vODGMMxbi
zEmbsypGPGbTnvmGWv645DjLl/MDPUUaKl8CpXhsaof5ZqwD/du9edMne4yDLgXR9ddT3p+XOJSe
naqUy3hoHyrV0VH/hPnttFXKwng0SibZ01ZXNoCei4ymf9nTzOArX/mFYt4buUjOjmXfmaNM8Aa7
8qqqDZGxo40YrLEOTZ/Wz3kN1mvodByBZKufS8Ptj1bX7NXeBQxrRL5csCvaVqYI7semNM42jw7z
o2hYJcYyn9isSMabRualdcLp0R7C9tHQcfBXlT4c3DReaCT7XecbK2UtDl2BiL++ar7ti3BUhkj9
77zSjlH+OVtzWm1UHJpyOkbnrVxhKUwsUnqmaubuATCke69rkS5PBqfp5q/H5ufLxq5v//o782ve
d/2136gOcYONZP58UVOWuyqf1pAS2j0WzuHeKJlEiyn2Ph+GchfCggbBUJbnsPAlykrkCJtWkPAg
uWK+labr3Fpa7t6GSuIvrQTK2vu++R4l2k01hNrxfX+COndlNG63YNrx1eu6cl3lHQX5qRasDQb0
qPft+d5c7o7x8bSJext1XoesMUE44fTDi0raIzjGKoIQ4ZgbOFH5Dmwugn4u4dsyQs8+pKLY5J43
mdDS7qETSX/UXVBB86OItYr7sXiYHzO4/NypY3xup78NeRdcGI3xQ5c38gVR57TX1KasCtBoT0UU
sDydTrv3m/lU9LxIP1LJeD8lK11wnr4/TSQZODup7uPGgAZeFANOYRtBnxPDhhv84dFuAFQExvBC
I1vuzKY2l+W0+cPTrOlpfXKFtHDWBo3mdiT2FWuVa6mEyVuk+/cQ6p+6mIrIAMv42nhaeWdBNk66
Kr7OuzpM0DujIMhs3pwf8GO/WQ5y0iZPr5r3/f/+oazKs3NbGCM5iF6nuXuHHtuVxYuBUsgrdtE0
OhRBYhCGkkIPNId0keiKOhmbktX85GnidhUKkjvcC2dRN5Bu8OBEXz2qIcNBgEG0ps4Flt16F9j8
R8G8EC+06uftPGrJBmMBS/95xCGBpOk+qMbgLqh14nzL0HtNh+rQ1oX3BYneHpV++qYiRlyUqqB3
hEVOdENy1smYXih1wawoyrxbd7ohKQFNVvZksFoHrp1KMIjFGJDnM93tphuVueA+o3CwHUbMDxg0
UPzp26nncewdbGc3gTlWx3l7vjffRFx31nESFUwrKtbeqqLUh8wp+XiyoQVHk0d2pJthVuburImc
771LJOfN+WZ+rUP++EJrCEDlpx01Mlsnk1yVfJnuhNMdMJXf7kx7pFSzDzgKpjcsW/vUIrik2Y3Z
KDEcDq7StI84UB7jvuciMj8a1c2wG4BxfXuUwAGrDc6ZrVkSlI0hT/NNgdtpl2vp5X3XfE/CmjhB
7L5PosYmxmEavMNWPxZ6lRykBs4DqoG5d9FGolUmWoS2xXzj/HVv3lTQzB5VEk80nWPICEV5Frrx
pndCfyybuDpHUOussdEfoxG9uufE7U05jT2BQb6B7ujnzuy+bTUZdR0j7MJ7NegP6DNdukjIBLqr
71IP8s3mqOdowhOIgW+xn7wAWdKuE8Do2PkRI8CkcQpSbQm4Mly4DtD3Oiv6fAOE4xPeMmUNFXH3
7cht45G5OJtzlKIYAarWAQWd9zE+R5S76YLsbb6cvO9/v9rM+75/GpWelEI4n7EmlxTSUR/jguLT
Rq5RQuCp4lUbOB/c0i+32DrIgWJe+5x3OPsaYGDQc0rjmYAElRltkpw0NzGfe3+X+WV9owOwf0AT
8EpejHbv5P+PsPNajhvX1vATsYoJDLedc7dayfYNy5E5Zz79+Qh5jzzau44vBkUAbI/UIoGFtf6A
CtxsurTJ3Kj54ulf8fgOvllWqK+ALJgwJSGSt7VTWRdzdu6leOzvOjyrdyKY+qdaab80fZl+N3D8
9gxgjh9u0Nr6SxKY1jVoXBO4krqKXI309FBOKz9Oyb3k9fj7amIskLPzfXlpG9/mR8JwtOQEbVM+
I29Py4wDfO8KUhr7eoRbB1n15hRaige1Xz/YlVY9dIV+cykGnoo2z6429AA86zMqcBVeeXODdekq
NGPlJnuNgdQfJXH043PD2+X6rGsBmeL4/ikZw8yHRDvof38q1ocEyBJiPImi2919mgBsCCd/pspB
hAOxDRqUO16SJhGPbqFU67S0SYFjkgXubd6emtTyTj0sFJD0cXjUqsx4rvPOWbiiCY/yPUDRwFmU
Qg+P8kUYRPHkAUnKYwVbswo5BQO3+GtQeMl3XsNuY40YJnemW8FlEOkt1JF1sNQ8uZbKk+woLXD8
AB0ibO/9GKBVPB7kY4bXcQwqyR4O8h2Ts1hWoOqI7OOhdkZk0XSNgoGi+ASXSJqqW9mHQI+X3kjN
HIed4VZR5tvDX1PZ6tXwMXQs9BZzw/rReZ9jYLJrM7TTg63C7Bkwk8Wmbo4HiVzDNhN3E925x7h3
m2WzM9rBORlDhK4YIyuD7NpnCFd74rrqh9o0P1OEjp9gt/sIHkxiPzZVe+Ovmy5LVDF+oJ6jFNWP
yPawKJjGCUpOo+1zoUTbnOL+0xhYv8zAinYG+a3pRRuC/FiVVX0tQ+wSptptdv3YsZi5Qfa77/kt
4iQqfn9Wc07aMbr2qQtAu9CCb5PnX/JRt54zC3bqRI51i4pd8Al0wwZPbJfIoYiPiKIIxBAuqakJ
tk06KpXTZeRG+k7OuSSwQWnOeyfm2sWTdgh7x/6KjkANm8pXD5Abu/sQAtvIjTr4hmsukvFmlNy9
XGBBK8Jwb46cS0OzIoUJDekiVWpsPf19pajtBF6hQ9tOytfETnkUls9u4/rxqWwR4rVr94X8QLPP
rR5XIGfwNpkWBJu+I/pq1HHrxMJ87LVBPIq6/AUVLOFvxJDwEIg3vLVvxS0wK4HLnEBsDPCwdXN7
A1WCCu6QHV+hxVg/tEi7dew6rzyZ+dpC7fiEzIJ5ygaQZHD6VoTw0ZkdE3KtJR7l96Pa3evUl9lZ
fnlpLdKNaAXVINXbewP6B7ZDUnrSjdfaiFn1K9NFgCQ2Xye87AGWNNp2jArj1SnUXyOAoz2vAnwf
p8QJQ+PNikArwOdOBm8NhRdknG0hVuokLYBtDdlDUu6c1WwnuZrlqBzBhCsrPe/sL+agQgys0u8f
7oA+BmOoEP2xBTdBVBLNqeTIvge6bW5DoyfhA4nk1rcQl7RJtN/1/oEYBU3X1Kqx09WKCwzm5ubE
Ktz6wTnLXu+rzS1IMe0gJ4CcWTRhfVpGXggRu90mri3KtdHj56kOHSey+W5Mtu0Dcox4K7u2xRV+
7lWZn4Wnz5Wp+VI2da7m5yJCJEt1i45wjq4cAwaqIqLoRPsa9aFGDzhXZZa1EVBE9pWaaLfESMNl
4LjRjyE+dVHgf088FWvJAXyeEEp8pIThUD+oouWEss0JNtXTlLGYLLRu4wD3omiU5BcTtsOX0OFs
04RN9GSG2OfEU1ldRCnETilide+ZdXnGJ95bT+OwHm17ZiYk+Vk2TtHlZ1QfKKKih4DDXYy2zh+D
3jxflVhmWhaCgghR56L/lAVpf3SAKyzHmZUqp3QvaY8o/BDl46JV9Z/UtPt9kxwF2TmgpoqoeI43
kox96gxgJNLjf+/LY2LrTA8C1D6wS+elVKh7WaBbXzxez8IeXnRtUm+xmt+rWbM7borwmNZgU8z5
Js3Eqkr4abGJYrs+BcMseRCaNrl9tVy9HYtnnqQ+ptNNnhrlrB1YJay5+Ug9z2ok2+AA5mX8NQMi
idf0eBRKp6+VDJW/qStGxAYZk035z5XsGoaPvtX7tGE/xonSLn0CpDsA2hI4xeg/9uSm3q7k2Pus
vKp1Az6j1X2dlSz7/CoTQDIz5M8H6d+jcqBtJnvbqz1s814bb6XQ2kvctMtmTrKt63EIURABiwQe
OUcu3ETYIw1NnvicHATWIwhatXq1NuZtRvWb6aKbxUXILQjU/rMPvP1MJoAN+5975Ucpfqny3iCl
AIZaCbYZUdEdvblRZuxOPtgIwDWCShtiRQDI5kE5/X6jm+jQrFIkV5el54eriFLvedQj+8wGhWJV
3z3K3vu4rhi/7witEFHnru+3jfuqt0AjdDY2P6forXtOs8f0PbvrjpXd8agsjZkWDaPqDsg0OXRz
ebgrWiyQSwchuagFbf/+Adbci1+MGebs/Bto4UaXvgwOsB38Va+W8abFGtGBFJm/+rC4D9FY0HUq
lOb9djiVFq4LaFfoz206f9Vm82dXzsbhNFEm7eDGWgVily5Gx6nhWitTKP1ZNkCw9K0wrHSrVaK8
h4FY665vPMteEltr9V89Y/7/ybkyw4donsuhCUDzmi5sO4+ulpHTmHM6hp335zZ0yQb+J+vT+eO0
NtQS/quJa3NQF/iIee4x10g14HEEsRqPOZ4USPUFsp4UzZ3pOKEnrtkox3Q50oToDij7Mh+Cq5j8
01tWS3j9J6tlDZbhouuglSKa+ODFTk95sig/o6JPoJ72z3o7FicLc1rUThj3G7YpoILDuRxRckkR
5Gpz7FOBWjUowmOijrJMful0zzpn+H/M3uolcguXDPcaPLK6mHjE+gTErHjlW3bOMDBAjaVW/qrg
CLEbSgjL4dyFRefCDtWxNpq7ozM8VgbeNUGSZifVQp0DYQiUO2I7fQrbtH+0zG1O7rDmQ0Ewk3jL
UzBPWghqtOeWwCQ75Hoan3r1iP6hVbB6l97RwdMox3nzB1r151oLxR1NCbTIKt+adU70Z0eY+fGt
KxrjWRjd7642/y3fZ6d/d+WsvBmmvbWQXSicDpswVilAKZrqG77kGIPwFkyNZe68taciwGP745ek
0LA567rwZGgIoeMo8yy5R+/juRrFj/P98XxS1OseVJQeYOViQPArily8tLZ6AqvSPyhgjV7GgjSI
Jl6gvnS3oovv1txzOGYdQU94C/kRNjIIXDZsETkbzeIqlJKijd5m2nNW6uOXqjf7cxnhFxEl4MHZ
HWcgErYDoFBMJAEteKRhbewQBtDuciiJkY40qPqs0djiE71rUw0KtMsAenvOBFNH4LXWa/KFDnZe
85BsUuTQDeTlcw2FasTN5H384c23aRiHb5/4OF7x8wObG4+q3SCx3/vaqvRUMBWyD0pLWwHAZP/Q
gP4AE0hZnd1H+QWMStvyXKGXIb+AOHPRFFDAFcnZaCJbbfpUo+XsBG0NHwohTnK2SvMjUiwWdUs/
ePsRSV2vhjCoTtqc9n7/zdoCBF1mNIjp/zMh9IlioBbCHI/V6iRvfhur57uH+OxXeycieOoiJ73J
ZoS1AkpCwSfDm8OY/4zzgWKrIWX2dm8bDr8/YLn+EReu5OSb0YC8IJx6HTUegBBluhxICL6ShEHa
w7Z61CAK+7XL2ietxifLd+r+EUrlzrbatYBi01hGdgRv725TpTpaZpsdzbmRV++NvK0wkj8n5Nj7
LXL2w5jsjob+5I28fcKQeWS13+K9a8+QNLKTDvaE8BDH6/vsYPrOMtRN5+o4fmld1M7Yq3NYIBtF
G39fya60T5NjhhscRKXXu7fxGBLnQhiheyhc0kdRhVllU53rcoZgd3q7te2pPsgxOfveyDEQb+pS
76dx9WHivatEwG+6KHrSvRpd4Zx9ZF14h2loteuc67mVKNbdHJTjlliTR5t87sqJwit6zDSim5fN
H4JO+cUISsjfFBK7ggC+p8qxGVI0UgTUQJkvwRQ9XhVFKk5+iq+sPU3WouX49a0rnIe51OqHHZae
ngvE2EKpaeubRbsi3ZSu/NTlNF1WbXXUE8gUcAF8jMPAIbk1cDPT8sSxAwBmd0XGGpIk7bbuUc18
6+NkTsG82ztCYRZHJSwfS1w+u/mw18yNvApUP1s3vtovyTvkpNY4AMoJedXDvkZVNXYOMr7RCpPi
coiUlIx+nIZooK2717e4ya8Q1apHNBXCFGc4p09uAUDP21Tk3+tJLT4jzxeuNcQW97Lbt6zEjvXJ
je1uD+/TAiY0AULjd+qoQHOJC8esDuPHG6+v/YfGSt1bM/3OcvzTU+dU4BiN7k31g7eEiJybezJb
8s+dMjvSz3f+86/8+3Mp6l9HZCR61JTrVdEM5snSM/OkCickmJwv5SD0Q/PU8qbCAU2T5fuNQ11w
o+y/32gZxUtIvXT7x7/lWdrDW4E09ZytVYzjpTGc8eKX5FmtThVvY3LCnGf5nruzY36SI5iroUUq
L/vMKTYFhbBFvW5PaalvYKNZP9S+/64Udv2MMUO5ScfcO3Q4Hl8chSerTXxId7GF+lSPi+jeCQIK
X6VJRt1N61l2Cwp/Tl3nkM6NvJJNoHTuwYMSjyPRPCP7gwi8t6uPM+//xGBpKPi/9+WV39pH9GSM
XduY6qmhxn5STBvBTnkJsVw9VbnzCmxvRCGEW+q5kVeykXfIe2V3vtdrh9/3WmE34Qc7fyL3gvhU
TfsSIdlT4xe3ekZzZKKuHuSQcOub7Mnxf+4qOAEd8IRXOjQRZjwAsrzu1cFFZt2WTbCSJTNZEJMT
bm6/BHaTHiYXUuDC7H28jmUGrxTZsJ9kBhxVDw+QpsDva04ixZMP0WC+0lJVXYGBQ1pt7hYiIV8O
s05diXlQ3iPv9ubafudP66ztg2c4P3nz5OYDxUxU3T19o+o9JUfPJcNTRs0q1BTkDeaUfZhXw5nl
bjirJmLrLsreiwgZz3EhB8mKDEh1lS+YthWJu1W0V3VWZtDnJvORiYGSRM3CnusTspEz8h4ra6hc
yEslXNt9qyAWbThbR/i/nLaPvvegTUT6vZgpTLhaj2ezJAFnOt4vpwko0ncqh+yo4Tw0Gf5Zjskr
qE7ZjmROQuamJ1s9x3xd0dxwlDmjpmo8wz9vbhk9OVdNJDDmuVSfWuwvTXWNnF6GpHWcPKFfUW5Z
M8VRNupUePUG0IfLYc+st0LtqgfMgcQGsWXUY2XQolSAJHxz2WddShyWa89uIb7CwQRtoWOs1wbx
F90qcOHLE8pDDWJ3RqE9F7NEhjUl8V3J6mIjcq9ayTHZAMjGnSgIwM/O98lmINgy0O6/QcdDQtM5
Bl4UAyQ3SSkYFflR03yoVM27UdD9VAfBdBqdXFkLx1tattI9DbGpPihqcJHxOiwr6wB4qVvKWJ9i
rMC+Oa+3ilUDZ8RofREF/VIDR2nuFLsucEgk/Vz5UX1CwOaHzNnJIQALO9TwSdLXBm5JqsfGXsKj
XE/zMcm1zVffaTFLnHsiHGKwBuNBHqjkkNUD+a7CMLvqg5Iv/ajLv9vli8zrWSqwa1G2yr3JfGVl
y6DB5X07GKHG38wICZuNIGXdnf9o6Vhbx6qJYR8oHMWXA9kqzqm+Bea4sA7ySjYjad1s8d7/X/dU
eqds0Ge6GUOPrP7/uuV//lvv/ytLYPbhWXoIfIL6oFg10DSOg613R5SsOL/XetMd27mRM1h0Vzu0
bPcWKZUZEs3dcrYn4lxY5K7XhCM5h2sg2Ly4zpqsGt25kRNvs3N3GKrsgN3s9o9x5EBRMGoxO8ic
/iw6NRoXGRYiuHYMR1yqOTLOE7KhHMxLX/xnNlPCBUyv7FYLYJ7ViNiOgSHkVuuJgZZmMr2koNVI
b8HSkbcsf8/osX3U8Z2QM0ou7uqom1d0cpbyuOSxewPcMJSd1pvqK2oB/3sc8K6NgO5ns9jKH6/z
K3VfKOPpjx9WXspfQ85mzL79jipyMYuwqjRKxj5Wbit90PgZMnTmSLBRi5Ddxhc8gEyA9uext2bH
23/G5EQ59Hi5ldXxfdxFmgPHAbwnpy5HbG9ov+M9N/PcJhDR8Xwp+/JKNqJwCV/SfQhE8OwryVkN
yIMEUTMi3UYjr8jXt4eicE/xVLOHyzHZuMghr1R8v6jXG+MFna7jHzjS31jNP7GZ2geOtDCFBmJY
dQQ0A0u34Vz+G+SLg53X4zmKE6GuJ0d7wjM0ivviNUZ4eKMGPmQPMyxew7H3YFEEwQmKrXgYva73
NpMuPof5BH2h937mqMuOnu5+D/EOmc070scQSChL5fgEYoM8k06usjLVEfEIiqa5h+JFnDjl1Rqx
NNQF1liyShe7bry2zN5ZWIbJfp1UJPSHQgB+QCbcxg7oV4ycCE9g9TUSuHTbkzfe4wTBOLextZ0Y
0IkF5zW8FaOTntMwNlpTfiQJvgrm3e6tGu1HT8iSUdASjmpselM8FX2uoyyopDcdh5MbvPduV4/4
MY/+3kF14R6UZXkiLWQvez/n8F22rzxp5cMwXP8ILqBFmWD+/QDCBgFLPViHsUt/9XkqbqPe1lS5
ucrU2WR0vurnsbcr19y1lfbTGj1hr3zPbo6Q53diPmQ7jqWtW9PjHFMhFtv7ZK30ufIX/7ubuNqf
s4Xwfnc5XuvP8rPThNW676DfMsblt95y2q/Y238jg9R+7RmRF/NIppIsh/5QULezfiSaGp38oO0e
fbNOURWqp2UEhBi9u+HkFsPI6h8wOY///8/pjIcucmC7eTYjpN8eU5DopFfBN6O38YEJlmdFjLjw
7Aoqn7yyAP+2ztR7iB7fdZpwWC+tvjv0MD5OvOUk3oZAf0hTQ18qgxN8KjT1G4nC9mcPexpZ/28G
FD0tLvNLaivZRV5FFUYddnMSEXmbNoyRdW8njD1kzV2Jcgz60Ibdltp07Fz+KQ3x1DFu9E9kBTGv
AfV6yQQkI1/oFsbznfGIDDmirWXc/lQbFCD9+C+v7weBDb4Wvgpb02beu6OhtPEBWJ0NU8Evn4Lu
w7dCK3xAhBDencVs0HMztOxV1/rm4FfjVdUg6JvUCGd3bGQDWB6/Fog57+WYbAKi22sWmfXKLXD6
ep8YAhvJ3c5kV2gVPT+4kxhumoai1Wjw3A9BveYYSOrChGQ8wvxdKpGVXjITxRd5pfToDb2N1Un6
F7K4mHkI/3o2TGDsNiB2WxVgKqVYxR8M1C4MMDA1ctSoEdkmNBnSPW+gvWy8jiywU6R7YRR0U11/
TvjBPs4inYsMzeQ8AxHz9iRvvYe+RMR5DNJgJbuyqZEOXQJwH7dgVjxswiRF1b97ou9OzoQ9dq8r
yEeHEYL+ZvhpGoS5IWEe7u0iD58gmH0m6dvht429Xp0l2b3t3fKA4ZuJDpyTX8n9PVnGCDy8yi2U
bIhlZUpcdmUw+z4rk5vvXX6E8C8aH/oHgRseLcGjAgpjFjIBR21/IOFzGHSSzMsR10bSwY1i/WrP
jV8I7erxbS6QFqy37xNNGiDJj/vimjLYBcGZ+lE2nDWKRTCCEgOQ3zwGMQgjYFM2ePBSLQCrmhvk
BrxrTLByxMXxG/W35uqwxnY6zDK/E9QYbXdnZ4O4dmq2L0x3RiHT5E3zjCC/eiYr6j1Gqt+uK2SU
NxY+hqg927/0tHEQMsiih2DASpX/xiOULOBUap9uSRPYN8vBM1LT0+G1d8wfo6J4q8YxqnXb1RPO
mu3XBsXDaz1G4iqvLCqhC4JMDeq4ER7NRhnWcV91n3VshYJoSr+TvukAUlULX2mdC9y04oqfF9F8
Y3tfglilcmD6yi3znfKMDgTQ1HkiM/GfC+zk0RJqf+R9B6XnN94X8BVHTtcozIbD56bM1GNHlmVn
63l9GlTH2+a9FZ8DDb5yUVjYAZmdtcmyIly1hhGc0Ncst5yIzfWQuf6raxXushxiF+sMurUb8Pvp
1bWbe4oGJNaMXrK6d26oZrvwFtkzrKj0rlalvPWo6YyIbADFGP25okPqb8xdeHJDq2zhklVRc+M7
am6NgsKhYjURpPhBo0yBqcO6NRKis1x5IIDPH2XjdARPoZWrB9zLikfbVZpDBm4cw6QmJ4io4n1m
A0ZS2aIPTllu+lTr823SheWqSbJ+acckl5zaC39ovOxeozqfoibGIttLVrix2o+abqKibcbX9DHT
JuWC/MFLPa8OhDbKJeqilyKM6GXI4s5zqWF+LnmrhTzEwk/u9hYWyW9dgVCXs9Z67RkNh+AT3IBy
Be8MjqeShXurd6Yd7pfOVelZPozAAEVl5vk+lQUXsNKNmV7wJSavhxYITt6XxjHjc4V+wtWqy/EW
JYsgFfYt0UL7NhLS3KapexQj+h9q6p1kaivzox+RG2d73+2PsvL3Xu8TNkYUrY1Li6Hhd+gFIwYa
hTItXaDxe5ej4VmroNTmkZPd0451E2tS8zVqsCyykDz9MfomjDQ8+P7/PRwm0seFWhAkIU6I7JY6
07k/LChTaMVtr2JMlXeY6/magaMVxEx1UXtNeJGNWuEybSoG1rEMsYwHRzIpwd4r3PylxJMmq7Lm
EXE75Rkgi0+1Y61Mo8mONT1EHFs+OdFY7Yw0xf5cdi1WD+HOmdNiNSaDvVMa0G92Gz45aqrcABW7
j+qobmxswh9HNzibmAsf+sFtd2nbWZfQsgJ8e3rtKfJw2HEpbDupUX8GYv+jUdXku685R1KnGcZc
2C4DPjfIoWAqJ1oXn7hS3/tQKJY+PN54008KhPTUA1mDEofTgPwgbehdupHonsxz3apo4SdzijtF
5hCUOBCFt8GmDVHO8OwdmdgBa2ensVFn69x1XFfB9b0ZCvdKuqrmDRqSM6DjbVWAileQRsVtORk3
7timD5PRQ6gIO5dsAJakZlCm5/fGdaHvApxStCOONPq3MaxAGtmKuWotEW8SQ/j4rOJ+dZRN4YQA
0SrMlJpCtU7xWP5uZFfAvVm8oUzD1NwojcFXaQRYdXt+v+udUnsqEs/d6Aoyt25LzcazzRtlvGLX
Y8u1miJn9f8/iLr2X9GkpRoaRseEkoauuVLT4s+IoXNFb0VZvvyUDGNwnoq+e0WqepGmTftcx0p+
a4fiVQ6nqWev0dO6DSHuYjLezjo2I9l19JLtJNYIlnz7lOaD97Px4n2jJdOXCG8uiAf1eOuRidlN
oBf3mHeZVx2CMOGGYq2zqUA1IlUcbUN9pNjDndsh4/1Z6QwVUwOkvU8SfyMhOxrAkKU3Ou5GwnhY
TigMCM1f+/EWVKSD31Ed5RqkCU5qBEzGJiuwNtFL3T96WR4cp8FAuD/wG/6CChWIyIg/t1o0fudN
O0Ver/5qamVJQtHlAX6MuxogfmMmyzzyWRnMaH6k5tXB1F5yiG2nglVk4Y6ucYfvtI5q176+9XxF
3cWqFy7zvjDvZY0ju6bkX9GQsk5G0/1uhioW+6TOdoOp1Wu1a3cYHyW7hCh3bTdqt608s8LNHlyL
Hgbq9s0Sa+6iq7nGLNp8SvBNNaLOfs5qPzih8jwinW8XnwPwv9D4NOusEnzD0pgjVzulFlGQKrzl
s0b+2Ar1M3x3VoZej44qHrFwfRJkdrGJqysl/IH+P0R85GHuIqr7XbeTyAHWmpjf/tmYwzOMtjXX
Sp5ZTpItMoucQMGTH/A/bNaxPflfhf6keWb7LSlrzDf0MxY6B5gg06tR43DrsMzsjSo1H4oca187
H+N7PGk3TAmio5gbeSUbv0gR4xbRGt8jxnUgx8Tc97Ro4pmsZz/YY736kIHg7e9Qbm051zblMZub
vkFJXHbllevbX8oyrl6FvzNUxf8ZTfZBJ+fjjoV6xQA8vla5jqDD4LFp2+Wh9tvyKOXISxcnzgVe
5/UK0BsGZ6PIghXEtnqZ9j6DNhyIqsnWZdJrSIPy+6yBU2MsgqM8IgZ9tLWTjlDqre30uN07lXWN
Vd3fW7qOzQwGHwdiwgEJDn98DVP+3ECt8l3RTMMr3qg/RBFUV+EExUsOqDzEAMyCPnJ08gRj5VSt
LwC59VOM/tBq95c15N/CmfO5S7WFgZ02p1LbNd0PJy/0uzQfS5Zs6fjKzwD7+XMP1+A84NmK7UQj
cPtkLOg1KvPjPIN+GUiq8QIPKzgVNmaLjlo9mEOOPyHSTiW+OQmJ0aiNd25Sw720jb8tfKwXH3dg
CxFGx3UdzdEN+792YDiuKXlv2KZ6jZKEMLt7YU/jQcbwjtfq17QMumv3XQ5Qv66Pml/dCndyHvGI
6xPXIjdNJ2QTWaajmu4tYCGPSV2Fe4eK0lLOdmyod7d/pbDBZu/ETrvg1EZW1tT96wQZDeHa4YIa
pH9Km1DxFqanoLDgfO6Q1N5FsBiesqDxtlT6KIGiMnof4pLPI8SHTLbdviS4qVGEXKhYdeO9m1jP
YDbtTy0mE4hcheODgcjgpm9cOGQOhc1nxTW/DjPbxfegoKJUEKrR3Sjx2iAnjUlo79R3MJ3fxhKY
gtXra60m80SSeqSkFuvqpW4LIJAe5F69Ui9ySDZ6kaHyWVc7r2yRW+r5qx9btA5whrV9zDk66oGi
Hr5lE1bistaY9nxXvtpiPTPH1t0whfuKNOHyLdRWScm3lGFMVe33IxgYaJVt/zz17atTN9Z3HD4f
J6hoL0aANIJZaO2BowyF0sZ3qkWAjc+uq5LBWphUPjC9jw9JIcK/KO4Z/9b6mp9+V6N2g9AyfzNk
AT9EcmFNXisSCbXy0tG3ZVqFV9m4QkNP0YoBrlp4IQiMUa9ybIR91gYo47BIs9RROXBOb5cez90O
pu+DHKuU2DmlngauyAVKu2cL7x5hMkarrlbEqfdd86rCal1o7RR90dJLpMT6ARUT/TAFGn7qsq9T
5vmbJON/pxnmRAsiuTryZhaWnh9SUDDGet/GaGTJgR01j0qdfRyA1R6Rov3dFJWNcUsnxpXHw702
4tre+XYXfoo764ybXXieeIZXyLtRDYhjCgGekc2+T2W71KB2XROf2pASYcYTKiws6EUjvx+O+rXB
7a3EaNYt86+FOozrHqXrvds5FQ5JsH5gD087P9Y0eL9ondVJiziSPYkNtpcJwIc6uyljiGu5lQBr
GvX0FqgB+f2pSy5WWy+Ro/hSYHS7mIRR3etWmVbaP1f4Yrf7MRY/el7Uc1nieFuOxfDiinE4hDPU
nyPk8CLQe1gR2IZIf0J7xL5NW/U6JgCNFk786KZLrW3IOQ6uql8cV9WFpsf+o9Br5T751ZdMlBky
JqZy1xF0OhCoc3SS3bnJq/5J8/dK5YMUKktzL49sbDrXwsiGA8gy65QVYHUXU64cQm9sj2rR1igI
9ulOVmO7OFfO/ZRjBYFLSmHb3U6zEvGqdM2LarWAJEu7XL/Xkj+UlnWczA5k6tfl2LtfAXfc4kCP
f+GTsyyQhcdzODiYPhq8qBYhAAMFYvbbMI69beAJFfRiDb4xWWWaOhLlCfbAGXHRh6m+LP3AX0t0
xQfEhZztxUIH0jVbU1idrRxsu1CwZEcKbOl3DprT6EKdlaCbLUW5ko2DDkxYDc3xfbxOyQDCOsbz
NB4gZtdpew0GeGxqVuQIj1CEBT3l/EXE64MsIEuFbeqgLykfkAme1YnZkv6ItaF2OOY4DcmyyiMN
T8s8+inFHQYp/TCLQEjZB9ktRo4mvaBiauGyFgXFdB28ZCQAK8HI4bmqRiQSo8JWNrKLEuEV2Tvt
rsVud42jOFlkbBeX0BC/iOD1a6jCq2sUxdna6mRayISnnOo9Z40fn//aNIT0VjlFDxRCrc1YlcMG
1m52KFpSu6jcdxdk1h9sBJ5nzfvuIscB4VIJS5F1lJBxdwI2FmEcsnqHkb9jybUYeDdqNO3Cs+3+
3k+hfm5RUjANZF9KvRPbsHGDfqF6Pv4ehfYpUKl2a3A0EVn3vkN56Umm8loHufM9cZP4jLGL9gTt
wlk2oBl3cnLqTG+jNrjoKMfQzZzD4Cv2AQYN2sOyT94t2ZR29ln24I3nK2HhxC2fOV+Ciqy2rzaj
XqugriC2RVM/frGz5FOrqn+LQ2Rw9GfGFo4ci6hp8Peh8CQ+pq1JmYwequPJEs17pMU15C6RTfE2
pMXyu+lr2b3Dfyj1qvgyzUO95qZHpc3WOGMdUHHLbvmEAv8CEXGIFnqAe6/g4NxMtX5onJQVIDEe
EP2oHmsIMmvQubOOPl0jiVBCTKv74ODIolfnDK1NFfcVI7ioc1Oj+otCK55yxCIkczPTImXiuDf8
Tz6lSYuc1dxTgcjfsBsolsGkRluzZju3O1aPd8oMpHt3R7buRVJpwrzBNqwF2ocAl7nVxx53yRlH
W1rC4LXmdCXL9JOTPziwjx8s27r5U6X+5pH4lj7svdDpT6GpBo9Jn38Bs1+89TSnAe5Zw8WQkyQ+
xB5JbuQ0y2FWGk2fZJNwYMcNUC9J+2lJgD/WCJCnHEtI3si3BQaHhTkvQAJkuCgi06DmUp0enCo+
60XQrtO2vKPhse4lpXVk8fhLXGHNccPHB8NCB1CjmvE/MkQ+lRmMR0tAY27y1Ir8c4neGNowbX01
CN2Wda51BzbPpYnb1U9Hi77lmVu8VK0GJFSDAQRgyUL9P8e3sSmDZ1K9J9hD+0nTite8cq1lgz3U
g1LjuJ0EjsX9kdSyvXt+o704tbYurCh/5ORsP9Uo6Gm2or4MXhWe4rS1b06HAZM7gqmQnFilJwzO
xkzd9TMn1k5R86t07ReCpvEC5r3yMg1RuJ9E2WDwqykvkD7Ok570C3cK+mMRRcGdTHUATUibvqYq
25XSx8+ICFfPQ/F/fJ3XbtvAtoafiADbsNyqF0uyXGPfEHYKe+98+vNxnB1lB+ccBCA4hUM5Ejkz
a/3lZ0407RtCCARppuZR449fRbgdbKs5WHkryolQFtuq9bawQAPEhP7IDf0vaWL73/WejTUAQkGC
qQpZYyxH//sljrSrruKyirKIn7ZwcqcfiPMXzw7J2IvnK+eysPJnFnLJQwAwR5aS3DKeSnslC+7c
OydkNfIieiSRsvMF3khe12x8MSpfZ7k5mLs0rPa9E4/HfjByYJ+zOmhiolZfs/GFetAfcUEIiT+z
elFAWdzbWlxvdQ2gUOLh7Mkymxx68dnhkLUcR+adLENxBRSWfbqxI2wntg9El7Y31gQGEt2WnT6e
UaJ01rYDtj00tfa1RS83F11xrL0+wTxk3rNiUpstdDHFW8Do9gm2pn0q54M5m3GXTW2sw2kVQbF8
muzefQK7yUs9AHKQxe5T0xXwA2btily8///flPjnAUIGCsFY5J74ZyMS+u8i1SbO6TQxPzBXyeOP
LyoYxsZZ/PFFDP//b6cLnI7++5Zgvwii8cwizylcQ/s3qpv3HSq/Q/HLHBNxNr1HoiPK99Ybw6Xa
qv29aojo4AH13cC1SF4ce3ySPQjmPpMF8V96tV0gkQXusFCGU11N40meGWluL9QuY27IMP3rLBci
I+ao74hDE31Mm5dbPUiD8X+rr+3A3HikrDfEGHuCXy771CnWnli3dxtvUjFA5p35JBRzOpjCZwU0
Fw02P5c0048DYgFHjJxAfbijcrBG1EHZgbIIq+ZDrZnDrjSbjSyNIvaPg256f3eRLfLiv5pl5W2Y
Wx9T3sAHJh3oOFjzP4A9ZduF59mMa6XlfflamP2rBFwgGrKsm8n7JP/jLhoC5g9TWOTbymUyQTHH
giw8YQNuN5sanucd2fPgEvjAwhYYk3gLUtsDildEj6P54LF2vdR+pm48e8Tbfa776p1ZU3Y3xv5G
1t06ywGBlM0eJ/7xq68crzNYmsZuYxIVZJQ8Tcn5wPHvtib4dRaZOPAgs8n9XFY9OaK2z4GFWVuR
RNMZnUPjXAE6WaaFgNmVTs9THDqPupIXhy7zESG3s/6j7V+URPffBwLlm9pgxQ0lt3sBtrc3sAQ5
BYYHas6piZ/7okCVR4yX1knKZT7Ww/e4+XSVwPoYCIqt8ilNT4g59SdDlCyMsLL+jDyA327/vdSH
lvRcALesUkci8FOFmcjYkDgBaeiLHkOk/xzKeArPqru61Th/2pqaLIzJ0mUhW+0GFeFbvzHC93Ty
IuzF/7shUlvuQPTR12dx6j/DyW5JOOkHM4/+rZfdQiMq1hVs4KUsyk/SpMipOsC+91EcektdU9Wj
pfv1s2HCjQsU802zp3ZD7kPZeqVev1nO0k92YTp035G1nZYhq/0zkRwkynEqWyd2Hr4n3rCSPXTF
m/mty2mMn9JMK5+DzLG3Su2Eu8yovCdjrF8sluKfGJij0DLV0aOJ5vM+Hm2xcTw1f3WT5Ki4rfvJ
fkpdICQZr0NSh5dCaVGcjLpXNSjyDW7mxYHp17nHJ81aRLnSfe8mY+UQdnhjNxWv865ySfCazjnu
AyAqc4+o3kWlM30GbQL5HvrfCVuM4GQUXbdCy1D7sI2f4Or77/JH0oAIv4zkp+e1RL8eojF6K3Nn
I3vYcOsRUSinK6pVYu3rxnpSmvxkhvHvQ0POZtsP7eetvmY5gmDvny6tOb6VdudsVcf4+9Jb0RJ1
srPLS4pixbKZLWVlQiIL+gtL4fFasNV+sjJtLas9xOuPbuLBlNHd7tWo2nATZ8i/ylZCu+2iq/Th
9NWqvzhjEr9kHvl81Wg/ZCdIj8ZOYQe6kkWMFJVlK7LoIIysgzeqj2ucXPNja4ZBsShCJz/K8u2g
R8Sx4PJly786xj7QK1kuHL5ApmnG+OugNco2NifwcLF5VgbRrvKK9ZI5Qi5sytayVy+jGhtnfa6Q
ndgwoYjcCTzPfXyiQRug6OPjKsvUWO0kvbbEf8g0oG7igRhdNChG4C/Ub5ZvI3NRuP5zrSO708fx
dGn9GuMsoG3HFCmzI++ZcusCAb23RQcX3W3NZx+uB6LGavzZEm0qXELREN3u8H2tzhoCTktlqm0U
SXT7rslDIJediVG4H4+E62+Vt076XFlEZbxPo/RO1oORzHe96SfDlbzvozt5Vr+qMPg44HcJvBUp
0tZqh1M0Tb9wJCVJaiILnY9Gf0hbgFB6QyQU9HwAZitMSCyztEyNkDnLNFHcsU3oJSxnfU99LyNE
sip7N0URQEYYQ08saco7b+zTBXKRzlNY9u099KeDmhjuk6zKwgVchOlJm7sz9951AZiAr94dSIdp
CtyjLHpKBJyiifqd7IuaNjIGacQzMl/q2mTz4YIi0z3fSZAHuata/FflrUYMLu/h8+5ko7x+craE
bNKvTzHo5VnVm/Hrxk5CYNkrC2OtszY/TmZDYDq/C6yReNJciBsLW6jEKvayqGeKt2vMjFft3NpP
Y/fQh9/DEOKkrKkKlPZMB+Fbf67L0rTfOoSx0Gs0lJOrF9+9MkaTCnrrXTIhLyH6GDxy08GvbuuX
stbLnyTQtyAgjPeYCCKeVIQwCgWJYAQkp+3YW8NDwGO2aONu+mF16ApwDTsUiJMgZB7ragZKjbN5
ecYjQXK2WKEFX795eQ715aRYhnGMTQEJyFNiaDmAf8+fbpRmZ7yw8rOslAdZJKTVuPUdFoxb8otn
h7zYr0oQhEWWIFygiwFA0Szh0Psddqqd+PQ9A3nwPpm+DXGKJ2pmG0+WVdUr0feYJvU2KFkRX+wK
I2ET6+1SF+k3JlS4ZpU7Lbsyy77FNtFa+MzloQrr9Btxk1ViFskzVCZxxjQGbPV81TCG6SZMy3Yr
r4LC+EqkTBBUM2x+uemd7IWzr9hZIo8IlnBR1xL6VZpEQe8h7l697D8XK+5R8OQuZS8zR3Bu7EZt
/zU08Rp/KNHGU3jcFcf8Jat9q9I3pZOQKCDovKvrsl15bGpRsHLT+9FPqpOTdupyyIvmw47G85iH
8XMP9mbvWewQWsOqPxDXCKvQfO/NrNuAK7JIXxTlS5fre3ldixT4qle69g6tr+yKxMesG1XXHyVp
0YXiqOZ9Aa2bZCrLFTli51rHqOel07dxQlJFQ6ci72MCJK4C92ZC/6x0jZ2GBsVTr1iYple6sdLD
ZHjyWhHdKUJNFrI1z/v+AXnXBfmACD/3FBVl0Rlnv8Vfw4guQc6uuVfR0izIESz7tKpfggz5SDcl
fz3G43NWTMnPUS/XQcVfufCYAATRCyPGynA0Wu/Bg/qbVeFDZFgemP0AG4DJwAp8bkvmOnDey9YF
LiirhhwBbQ362VJe0CKqvYpRUFjGA/8bZjv4bwo/t6+zW12AM+1frcUU/d1PtmZz3T/95Hj/jPK/
9evZTB0FohzLfCjxM9XBpQyjRupTA5u2EBhcHHI1OMVei95BzDvgIpvzamOQiz7fauRZERePFTaY
B1lq5BiYfYFTLod681X2Mz+59GHYr4HdaRAXuJvsLhuC0gbn0Sc/ZNXXbUlEJ+yLquVfdfIUqceN
3/C88Hv//cFkvVrzOtfyNNrJhq++cxcXsb1VpNVAD+Qf9PW3/PnLb8MopHgWnWb2W723X/pJ7z5b
RB2IrrnWtcUb9DD5ybiujcR418wfskMFamGldzW+DFhqXHTyjctAZN1nkQ872x3U19pCVdQNGoHt
td8/zUOrvuXxIk/1g+v6zoN5lWEsefCNtkHQpJvWxAZxJVVU+8H6avfnQNitXXaX14uL7PvP9bIo
r3cfEQYEtWaYxGBvY/++VvaTA/wz9u97dzOygZm13PlVKK4CwNIxrpsXWXJ6Ia5qmmW7YNCUhaxz
kV69en5Vr5t8xNl8LsqDGeG/VyFFtE1MHqllEdRY3IjkqGpZuClBZq2KztdP8jBqrYtzoisWsqhX
njETNtTfzbGWYwWGKcQGAXcPOSpS3pAtyrXlVuLDIcBcZ6Q3B/AiWlkVR57E5gr3qvpqqBrzDcA6
+laW+1qMCLw7gXtuzGHVs+j4KhWV4ZybtnbPOFiRvcwQe5Td5MGcL4jycDxUugJxnNLXGPMFntu9
E2JCnXZ4IUbF3BPZ+NMbZRJglZSvjbB3f8VxtoutRv9ZW/ZRc6P+R53W9+g/lt+NYnouhzL5TMX4
ETLFfrRYdsN47703EeJtwa7W/tb72QBgI7deKx2xAK8oxEuFpAwWk80yRCIVSCkTJhon5XRHHKd/
Do1gWvBr1o6OYvfP/jR6C3R7xEG2ltpQ4edientF5MOzKgzBVtCN97KVWbYAdlbUO9laZ61YAVPU
tl2B71ffzsHgqcWFUC8S62RpZY0vhRav1bkYujbyZQDvzVP81UH2+rogMZV6n/jBT212hHfq9yxx
kK/tenubDZX3LUnxCWx8991oHCzbnRpEsxupLyESnnxd7nuQN2DXgRMfpjaqn0Sa3VeZ677HQ+Cv
at5Pd17R5A+jDwtv7m+ivrM0yxDjXGj6S9OKcPn2nGlTD0lyQdwmucizcjIVQJBatPqnge2k2PoV
Pqz/NBhDUh4xS8WtudWIzM3jyUMWkRaH1BBosb2HFgfvGb95gY8Q+RqEb+/Qc8V8vbaKxV+VspNs
7q1sAQRz4KXM6zhLyPEVBevef951iTFVC4J6xdk1mngbB6YzGwFPj4aT/SzYlX6qhgIITGEudYxi
V2SOtg3QKXs2NPfBMh33E3RwsvBR03kA30v+ynH7Pa70xUUeWAShnVW3/m5qtcFf1xNSUDor5TWa
3tpDW1nk/lRj56FN/cTM5zy5/U5Bf+0pBiC2yW33R6u01Z08DD1C0FLbGcqXWBnsU5ayQcnnlals
uXW8XRc6ar4eikFfyBFuDbeiY6XW/isC2Gf61S/9dCkQg3vGnAkMS+qI50RHHcjxMvWZ1221DPSs
ffYNfEBqMyieW6NF1lV00XPiF8PSmTyimmEDqjQP33TYoxhtBvCUIeMgPa40E6rrgJAPdqSOv0//
LausJTb+EBLeWUaav5BSzf4ECS2fooJFI0LMN4HmWxEOM9auRoNRjhLUhxZVt4Ollr/PgmzsksUw
t9ya5Zmsa0p/3BXdwW4mwXwv8KmfAKNkXRPr8y4Gc6emPcHtrg6qXw/ngdAS27nMgOWtr3UU+4KF
sL77LUvpOmquRujxwAXzI1/b6rNiwPyszMK7bzIxbtRO2HdmVuF75fQ81G6s3Klu12/QngqvRouh
0OAX4pn9DmgW0wk/lMC4B3herNGCQJ47N/MH1wdNQwzyTu/rHAW3cTr3qsKkTEkeAjNBO31OpXUD
ecol4Fvy7Z6GS/TcRw6CZ0ztOfpV1qQVMi4g2Hm45hvIOq/rcNUL+WwxKdUrhGHftLSzHTku0Dq8
FVM03u35kFgEhBfIx895T3eVW1a2UpzIURcTBlXndnDTs1K64B/Ydy+dsmPPbUXj75YxAeDnVFG8
lL3/ulA32n5jGuxtbr3lYLKjnaHZ7nVhDhiNG9xuNcw3HRBB21m++V2NVf9UKsZet0tvW7CGwSsN
3QYCkd6lUaz8AVH7+li30XfVSIsHXR5azSNsN+pr2UM2IM76aAT2cCerkIJAcztAFy6N+tPtMNju
L34L8GBT0Z3qJvXHhUib313UcGqY4NRuUwRI49ptahHy9/R71B8AHyrjIfFL4x6WoXEvyn5mewOY
k0XZgAr7vaNMj0w4+vQiMvEUhaWHehlCe9gyT9AjCbWuYowcjuwyUWMN0qZakjhHzjZJrt7kWI9D
0HrLKijJgTu5/YgVjX6Ad9UvZKs8NMoP34Wu+7sGorRShjoC5vS3ilLs4wB4pNM1dbW0EJWLtUc5
VjdlPtRkk9TkfCfUQt1dXhPL/LoSUSOSf9U2jnX7gEDq77y0TE7LQ1waeIvfyn/1UZKf0HrCE/xJ
1rfQW3dtUQxverkdirZ8b0KYWHVqZNtwcMp3dBCCMM/ekKyrd+Toqg163uW7CsHUtdLmFbHDdh+T
eOM1ydU4RO+CRFWfh7GEr1UKA4Ih9YEN6LGLlcc08q2jU+Bln8x6P6MKKm9oY4hNCr7VEWJO7cKI
Q7hkPQvhOyMf4qXbo+OBqJlYwya1trWqh9/SoIRMEbj3eW4Hj24Phmyurm2R7ztcO1aySHomR0nW
dcht0dpkRJdL+0VAOcNyu0SLbq5mwSLWzMAQ50kMYvlneJfCzIr9EFa/YFwrF1mVNEO9NZsWmmWn
ROeJ6frrgNZIvDdi5/FWr7TISiwcpfHuRuPz1rUy0Jy+FU0PbS1MDo63K78aQ6PZm2m7bfK8W7QV
yU02A9rrkG+sUvVewgqdtNpRY8yCSvUVc1QyAKXlrGWxBLC7UG0iNlNuqq+ODpqMn/+zUzv+/Vi6
b6NhJ5dJNctVxYrzmhd1f8Tk8lvnBQ60/Ma5FolZkvoPh6WsM/1x5Q45SZjM5rULYOQOjrqxjnLY
9bIoGyw13PoBLp2CFJwOpU3Rzpah8rZmxbho2lI/B0Vk0gLv7myDACGi5OxlP9kaI9xBWhEpssy1
szXfbX4aiyA8to2jb4KgrB5t/gPIoSTxj3r63syy09jFfTc0vXjBAr1ZwCS6uL3o3rUJEzS0X/Ke
PbUdWfrRK6rw2tkDE/6srps22TsKVeqjSJAqBW2jrJsu7jZTgRs8+n9bC4nrH0bqvXdmbj0XXgzP
QAmzY+3byVlDyXQFJQo0exQtRO+E4BmVip+VK0C6B78UgNCnKC2t57YqP5uhy86yrWdBrfchpldz
TxQ2n1VzZJM6l0SHBLKpjF+l2mzOOnEyz1ia1ehuyEGzQwriGnSwEiL446vGVcGT+1o15ckHin4y
UacJl6Y4Kho4iiTLtmg/5MfebPwFZiwFgX5EnbzYFisf/4jX3O1KIrEIgcvWkh9HAs3kYlue9hJ7
K1mLSo444wu24qH7Ucam96TnJaCFwmpQ5iuKg5FX+tYPDeceRQV9iWVd/tYF8dWaKcUt2MRWH9If
YY5M/WhngNbxEdu7bbHsW8960+oaZ0i9T7ayqKrTss1F+OoGankIW749X7PsN9seXgGTJw9dHKCM
XQ6QMYfafkuz2AP26Dgnw23Kh76cXoy5Hk03gSNLnR0Co8peU6KTHkqfW8IRzkaxk+miW5G+0I2m
2gpDbTAM1Xoq0/phmAJ/4SJBN8winegltQc/qL/JUkyQkqSg3d3rDRJasi6MleZ+8EqwEXZvLeO5
KOvMIm0guD34oymALWTuqbTUeNvlprMvdLLWLm4Qy5at1Cc0JZ611PqROwi+BB5hUtm31313X1vz
r3rua081sfI6+KvvmGUu71Xl0waDdJQ+bUTBNZCcM7q/QkBxEdvI5OHS1iKpUrGcMKtc3f5d6RSr
yGQfWxYDaog8nc9jy28EW2NYXL6q7kQjhr2qG+Ik/B4u4JgWTzit62CEo/CzxIe5NfvKX6A5vwqg
Nt5PivtrqGBd+V3t7j2t+aGDyiCoV4drpw+dU6DMepDgzwVLcUBUbaoM98aQIb4UFh6WkEjUh+QA
yCNjIOgLyNJLo8fcS5Y7z62ueT9W17FGMS3H/GbVzHUlsHr2655nBIug7rKVVYfDc5fY8TK0h/oQ
ZN3wDIyA0FiSanvZWtmDS+TB9HCXozU0u4p1V1DsZKuCGMYqKAc0aOehXNhxa8c3/a/i7Di09vK4
3cjWINVrdJxDZ/11bZ8pG3yzq7XVjz3CdBX7e3XyDnGfKAd5Jg/F6HiHaj40Oq56i1v51sez/HGd
zu7QsqNsqLxwoZZK8+GZCCA6Ra9i4GcYaBSJGphamlwUo3RwsmyLj6oaV6OiattUhM6m62o8nAiI
HfWijh/6JPxl8KV+mApa9Y1rdJfQ1WMkTtxsqYdm/pEkNj8KRX0MCOsd1LoI1nkWq5eqQrChU0R4
NPz896G0ynrf9R2io0N47KoSrwCwT79b5ZlsGZuOF768WEniIl/IpizKUckNtaHfhPzkELaLg1Uo
UCWuTKtdufHY7GURaPo9CgjdtdAycwUgkzzpkArWPXG5t4zGeggra4Tslh5kSR7cAR9gO9PEJoAw
9JCUZvEwidWtg0YoeZOmlvFVJ0RgPZDK25iInALurInNRM5dGxEjI3/ykjjBePJNk0lg0tIXKwfY
MJmIEslWMzXGvVvgtChbYy1ztqLK3VU6lOxL1EcEK/RDMh/Sqfh9kHW3ojz7P+scdqU7leidFvOc
jlqZ3k1eku5YxJp3OIXOisZheWodq9yOheucqoFUCFHP7jy16rAZfESz+aXw3LHMvJA2EWs18Kr7
AQ7lmoysj13XEEG70bRrQSgLX3pwfuhno7yN+OTGsVBJ0k3EkybF87HQjfjtq8r3aRzJY9iR/0pW
KlgNNcxczdS8jQOZ/4hamXXoEXPZjr6tXaKSTGIU2u2zF+NfFEdN9on8Dz6EDXyrnq9szPgqk9Y7
92nvPCqd4zxamX4PDb84M4M5j34aEvCylHQjG93Q0u/gfX7K/vKQqMm26Oz8XpaqlrdDUwBubkwb
GRZU20N3qi/+fIhR71lAUxRb2UBsEqDc3OXWcKuTDUXp/eeKSTs4YeOjv9kMD0aNlmKOTs5GwaoQ
gkiLkwE70gsSbuNDkLb6XiM9upCdB9SEz9C/LmyQzGBtC+9HmbrKbsBv5NIOhsoySk3fC9du96lr
xmd1DIAZNyHbSqNdoA5m71Q3iq6yzmRvtJwKbdjIomxoS7teJ5arIn/CZfIwpGO3HVMjJvb4n7rc
iJlVhwcMreDHGpNJShRRIKkM1OUR260/RWHZJCbRClzqKtTwdZDlxoEJw04XgwX5T/h1dmdBl102
Md8YyZRqlw91tM/QlcGZp/JXWgPz00/bE5JufBelm67xKIaYUoJTX8pTGIINkOrAenJZW99Jyoem
qt8S20Ffdvak6EPjqyQJH046fpWCPGfnlk/o1UCMXNhWYxwNzcmeGxXhcMLnxl7MRZO8/6rsFHcr
W8usQrpSV8sNXtDqWhmsEeZg2i/gIU/nUIzugy/sy+CYyVsLBGOTOxOOX3NRn8qNHXUl5JJYu/Mi
QuIxeWbkB0zlruddqFY+yq3dZK6GoOx9cgE8c4oBQlbFuq4Hb/PL7spdpeNUo1Sas0OpMWKpZ7yh
o2gdmtis2R7mKithdDx3vCCiq+zCihflH3NWjq+LvciNH74Zeg8O2XxSfzvD1N0HebBbZOQBECBJ
/qdOY5/mWNNVXmJYnbFRdLw9e1UzsmXsRxuYffqlF6X7kNq2R+azGZay81D22oENAc6BLSx3Eqv6
EiE4fT/NxZyM9iKJRXaUrW0NR6OcFOdObYFKNFPz7neJccakNQJwGp2bOtbu0c8neRcDRkKFY6Hm
nXJnQ0CCyJ8uHNsxn3EIEBfLij9ktTmU4y7SHbSt5l6QIQ1gONFb35g1YJX4meC+9oayfLIO2ngA
9IYYolLt0BbM1g4ykHs/EeMuCAZnbfat9tZX08nyDeuxRKvn1Kkoc8shhB+LxWQryTllHnr4v4Yu
411oKNtcxb99Cqp2DTlaEwulKpoLO2gEzREBW+uRir3uXCcPhRlWTLZpDKiuEsFaB+eAaKbfbwqj
NII1QlNQl3Xf2YBE5XepY56G6cbOTJr013+dxKLOfjVju6sU55+mZq6paMJUDUVa3A2bPzrz8qye
1eXlWb9EATP9Or/V3jp1GlSkFM+HlQcqYoCC8J8rb0NWq9sYUrf+dvlXp3mMfB5D5CkMx0Kt9mOi
GDwsonkxR520uW7ZP4FqFUNv/eoalfmkC75FkR2tsjbz75PCznZh0WF0rKjhOUAoYW0UhxaRmIMB
r2mh6qMHIqJpz8xVz0GleE+Zo6oPeNGS/U29J9lB0UsWKYX6IKtilxeK2jZn2b2CpLMog1EcKpsc
S5t0JDzU9DkbMQQrhogM/VzUWyxKeKQJbM5Fz67FyZP6o5SC0K3uW3s4yrZ2NNLH1tTwR5+sfjmF
CMkUyRN8W15Mob0NoTNeZU+r88inhBPv+iwFGayWi8iPkzvZmEBNXlYi8lcgPkHsROByjTG2NgDM
o3uBOvA9UnzJ2SOOIksdU4ezSEHtrVqCpitZmUJJQKgLAlGj26e0qPEsGn3nZI12hE6T+yHrxdx4
6yHPkD94M02l3MmSV4RsmlKIpZWSgLcvNWKmuYJA+lyUdQY+5UtoS9MGbh3Ih7mBVWmzQpA8WvaK
GR6YEHr2mhquDhjg3BXzwe5L5rewLbQjVJ2FWfb2CnU3407vguZkq4DNhryy3n0E0iHFBD/KBCdJ
BemKB5dEGeI1yEKolhI9uUiVIvZIl9bvDxget98wdGvIxPviaM97bmzrlGVHem9hJipODYNl7zFW
neFvbfxeOQqxsyh5QnXBOwbd7JisOfF7b0Q/TeRzr5pIizN0InwS5/6uRfqgcxPwWQFE6WQk8pf1
yiNLfOURCsFetLV1yeZSgsLEKmrYtckeDqMdNJPwuSyOwWQ+lq/y3HJy/8lGYY1YY6YdZF2sgNc2
BVbXcrASq8jLmPpHNXC8aokdw5XNeX6W9y1Dw1uRRZg28tKu2w36RCpwdHBmYcGB7qjXvMC0Io3Y
WsHZHQYexrQ+4qjaXWVJze+b2CoJzKOXjMUvoGyVNYK2T7Qgfi35XGDqleg+4F28dSy8wRw1NO5U
eAKb2I48vJ6wWW6TvH8PtfAMwQ+claL8ZNvf/DTU6FcUi/E49JFYiahI7/3IS+4LRdlOqB0QftJN
AgDdGG99/kjUDmntu+Qg1JHYFihH21PqF7aNxr2e+5fUASSZiLo7mS3INtlY2PUqqbCGSFuYsJU5
BaCbWPaMLf/v8VwnG/Lw0sZBdJWFvprl+XJU2+fusgql3W6TiSRddWiX4dhDQgW1whbD1z9jgM/b
lhN0V0xBev6vnW7bqVD8mOTu/TrsnzGxZspLtQv74/45iONvNl4ZfFla9zzlWIcLxFtO7pxbdRxU
m5uGkLm8kn20Dgffq4/yUs/lMQoJPh3ktbndjcuu9fxlatoAhKKgviu6akEU2j9Go4Fitx1URODJ
iS2KwBcbuL0zsdqzXma2+TKDgPAURlVJSjZ1rk5mNjjylupF6K2+MRRCk5rTx7uqQD8HOqG+bw3d
3o9IZONMKOC/lWoFKwvpHHgm7cVlJ7120lK7ggxrMCnogifAD+2SYNH0Uk2aStrWQWqAfB+PTeTd
Q4bsFmrUXzW1TH9afrT1iCkECyV4QxMJLQWvv6KEpGE0k9cbDe74Tyep7/tgbD/NrvlJ6lHfVHid
LNPAVu6juvPRc22UVVal/lXWoY6hbmF5+ctbXYszBNTX+lujJz469lpunfVk+Brkq87x9aWlkmwt
/ozkJOY3grz2QY4rDyzWAyjdyFt5nqqxaQZX7cDhX7OIK5DC5lGoXedHMwcrQx0KvzZGxjUQPcys
1PbX3dxAdp3wbfGhmKUKtGgoDtFUuQ+uqvyQ7fLC6c+FrA1f67b+xBI0eAgbx3+wvPRHT2ACSAWC
+kvQaF2Si6tsG4Oy40eNRZhRYTmleGm18dSqwJ527psGPqLWE5w42VuO6avBLnTd6jzNd/AKqztn
+QTnjluV86MhGndAg1N1IA7OgxLvKFcTO6XNVzkuTbSOceppneoor2Ct5Fyt/e0ek1IlR99Kv9/+
ChhTMdigoFvd6gqV4FodBuZOfhZ5/TRom1GoWFjNH6hDouqsQge/XcTSuNg5oHchpYTewUman1+f
HUIlyiiYsX8V5z/F6dpvqZvqR1kFia6/ghCVBTmgZvF949bwC5c31pF6VC6NAg0pU6DA67UT4JO0
3bOsq1/6JBC7GhUoLJIm7b0INzXCsHuUsqp9qSrgXVG5uSA1497xeKRMZWCDKuMXwDbtvU+McQ27
cDoYnWpfJWRIQoBmqE9t1v1TniRiV/C72grfmF4rn4DAPELkiIQAl044yLSt2eQ7/xq68D58xxYw
lP1hTdAHoNAMIKqd4fuIZM6edHOPWGUzfVOxNShmlTXDxPIV+l191vt+PE0a4A9Hj/VlOCJ4M8Bp
wf4ErO4JpkHEdluPFuZcHBCyO3laTXoAdhNET+Gyty3644QHcbmQp/IgqrFH2fNPi/2nbNfJuGQN
rC1vfYQi+kVK4H5NXh0jXhvlK9Q9/nPI5l3qrTiW+nRwjOirWz/vY42Qx7wry4NmpBjS2tHJskR3
brK4/zowYTZ7zQueblXyLJwpBL2lfxYWGkVuwMpD1mdRQVxUnhal8iN2mnL3VXcb+KtZ9sl1f9z0
ArF3T+mfoXEUb0OvsDD9H8bOa7lxZVnTT4QIeHNL70VRvm8QagfvPZ7+fFXsaa299pmJuUGgDCiJ
AlBZmb9xGgNuNnpSrWKk5xjJlz1FNW1XWdZ4KbI2WzfZWD/DYjEXRonjZAZwtmdVvaFTZSB2Ot/K
hHw59CsfMi+alJLaS9ab/G1m6ztync675rvYAOXTyxho0Rk6FkIQon/KKW66aHYdFUPt3mv13l1h
N3jIDRb3rlScd2uoIb24inqe6sZ+Jm+0kf2lB/NZjyBgg/nYTDM2cHar1qupGrwXjQV24YRW+r3q
cfdUHBBHrrIbUjB6pI+iW1HV9beGYhRxnlk9848J13Oexw9eYwY7023nRTQU6G03rn2scB/eVshj
3n+C3enuy+RT5JE/AYmaQyp/gq/s5tyKTnZaKqtUHYxtnY8Q7GcPUqw46D0iGHkajDvVGTHdEX1k
YwFDmd1VdjlRlx4r1/gp58sJZK6DdYg045oHDjMfMylevaB/CRp13hqGr1GQ6LFiU733ysvR4c4n
oB0jd8t9FMa2+dikoAEGEydXr3kiJzctsjK0t3kU5G9lUrQLBROVs9u0+VugNryfNeO5c7rpsSuK
i+we2tY/NIXfLg3Dzt+GPAuEvEWylaNTaRmLCo7LSY6qc7YpTG96mmZbRUao23eT7WFkz5soQAH9
0FdGAaSobm/yYNTIg/o+Gtyyib9Me3OBcg4O8NNUtErEM/aQkxoq8QXlRkNhS2MBcFj4VqchXRi0
L5VvpBvytMHGE00LGOY2G/JkfR+No2JHYgfFt6Blj2Y17V5HhXMJnLt5aaGVHCojV5AHZBTWZ3AC
dM4XIz6qRvJmQeQebz2bgq28ngqAwHDjg8mEtkqnKzrFR9mycoc6cFjcf7Dw0Hl23I9aLWfQNxgq
kB59lh8S8P/sM9xn5GXYfGKjrTWPAy6XDUSoEj7VWlei8QYbEgqPOg1vvcLrbiDs/RHW4Z54n6iE
9B+BliJkzLIzqHf3swaovOjrRr86c/6ArZCyrBvEVfJeyTdtp6MMW5vxPjOIpkIWChwpfZIxZmRc
IbCjWTyCIDKqTl2MnrBSTJsaMtY0XDp5SCLtXKYPPKTD5atbNgOyINvcIAKWzbx1h4s8kwfbckb2
Zh526uKD0HHgRSZPfR0lqyEdh1XlqOm+prC3FbHfoU5s9TTNTrpxQ50cNNuVJRqIzTe1gl/lFsT0
Tfs9ss3xF7aTvwZ3yuF9FtnKsvPfrGI6Todh4m9MVW1uQaC8BoPnf8DJnlckM+dDmo7Na0e10TQt
5UOLg3FjJDZyiGqtfKTWNmuG9MNfwS+20L2r69c+z5ptm/bNWjbjHi6AWbXFVjbzOvCXGjmzvWw6
haIvTIQpj/drk+wziCp3MSfdATvG9KzXaL3JMzbQb6VrhjvZ1fqNRX08w3eb9ONz6XyX2Ss4Af2t
7saNbE0tbA+KLQ+ylVT+eIGp+ilbullZp2iIBfyatFdhackx1kG2yhRZGBnzPk4Fi0Qk0ILKzHbm
hGmBnOxnnc/dYKlrOZrEcKVUo7TuP7VEanCFEmgIcE4oTtY1Cq112O3ltRQaACOaSIbK5FsdDu2i
hEN3kqOuO/0gKVtd5G/RKt01N3DUqWrDPA1UFhapW25nNGB+NzAfyMrfTzTRA0hhU+yCqsJEwG65
J3BMCSvNOuoDlWkKaJy2LWvj/VS2g9HKd3DnjpjGgv9cFVPvHyQerfDn/8KoyYFRz1YgAnEQjJUt
7t4DZQdn+DDdkloe9XrKhu/A/bNXMkP+uqkxEMxH3yGDB90kg9ZT4x9gNQ+q2UcbExrvQxCqt1iN
zRP41OZWBFV7nvvm0qlpe5NdUwvZsSzQ2JRNVo3oyKv24A5ucLaSmRypPPVa5ZjyHtnLVhAVxFyT
CDZkRWFSklR7zPHqPgQuIkq53uUXRQn/nEH6+nMmRyNS5Zf/97zBHzZKEUckqf/7kwJx/b8+83+b
96+++8+2WW/7pMOoj/3iwtDdASSbh9eAkF+rXeid1auDO/r3VmlytjGOe8BUEt2nBptW14ERlaL3
v6hV95Rbo/40GShZG3NTgA4ryzejhAxWFNkNgLD3ZHntWnY3JujhoGhw741dnBOSFMpA2sebKY7r
azanVwJYb2sNXbCEy4ApK9AIqmmijWafKA+Lceer7ebwkwsDZ+UBgw91jJA+ac1u10tXyBlPU+hC
AfpzQlVHVX1nowK6XNU129EZyddjHJfRu2ctI2E3mXdjcpzGjKbnTe86FkH3WaGYpfyZNXT2n1mj
YM/Jz/IVhWdBzMLhS14Msi05WkX956LMAhmm6nOzw/xj2FTWi4d85anmzrNQxnkZHH08JYNTWQfG
sgbfQbUtql0o/JVt6a9cRE99OThH2cLAiXUKCaCWJ2WLEwsWCVGjHTXbyk8GsNONXafJs6dUw8IC
E/8T7teCDWjze6jdl0CrlLdowJGyy938IUuLeF95EIHR0vMeCpNAVzxq73pMBKJOze82djCj6pIf
k2Bg+bOGdhL/lo38maQ4tGXbKv5aIbW9qIRpJnay3m508emWTbjWCSDKDK1xMZpNLRGQ3lsn2cR3
epeauXWzyPwAjSVTHOK0GU2Wfy5UMMRO3/y07YCiB6jgBsw/cYgtjLTkIXL0H6HlusfaiMKn0p7K
De+HaqmSehSuLKT8yYY483bWHY+Esjt85GGx7ZUs/qkamBG2Wd09kbVStgC/p50F6vCmGSFcRDHF
n9CWo0TxjURgv1LagWxk3KinWCO7peb24zzznePjmzy2LqBrfEXnT8XD80cf2eb7bWEee4QTVzW6
KJ9aN6xMZyjf3drptmqTgkwHjvhGNm0jJ1RZgQeG+MgU1qHiD8mzFutcE5s3qWQtWgXgrK+WHNND
VX8RY71vGDeIz9nRifUUCR/cAVygKADG6uISChtDeTZJd8O/o3KgFP6GX1OsDHJwzqZfWFrzfnA2
CDllyMZQmwUIQmdXxrtYVc1TIlosEybFQcQk63ooAI963YNPLHtskTJdY7Tbf6v7bAnMMfsxhR8Q
yGBsiGWEVHiy0GoEtuJMrLmJVeNZIlcQefhaazI50kdb3Rz15YS3yXrqQRauW/RncDW3/6OdleWH
j9sZen1oTYAFRYBCKk6okWIcMJbYfulP4OPJtkO2dXRxF46KsUVtGPPayTKlhfitEudA+4ighP3S
ulbAT4rsxat52lS8HY7xWEdnQul0jaZY9JaZ3avhze2vRGSt2Hx9VoOuLU02y9fJNtO9YnvhzshM
/bFKAPz4XRx/mqazaMwHq01DSoGJtg+4qVbJZAQfSMqQ/59J+lqKWxOTZjfZPyQ6MgrJPG+JcPlW
Q33XV2r33KC6eTYKHBvlNOTS/CV+l8nRNiLnrYyvjvgh8bnrVPMyYcZVjLX1JL3IsMd6q1Hmvfuy
jqOfbfx+ytZysDSKdmu7gKEM4QKiCu8Pwy51tJu56bOwUZL1MJBcUjwtXt/bYBXeW4LcvbzE1Sps
RZBYvqQjbuN8iG2w+aj8UEM4JqiwOiH9lF9dqMp+fL17n44QhVeZFSOlK61RPSHF9mdGKlTa7peE
OSTsokTXWIzLgThWig1Ip2n5Z7qc6QsJFPfvdNn3NSBYI3N8/0zZK3/81wfff4c/n+f3s+OyDeAX
lDO+PkueuWuAK+TJK8xoerzV9xH4zX1eFBEyK0hSuRF7GQBdV9mSB5SV6tqonmUDV+bnPvXry332
pJdLve/ROBQXt6kf8Xybxlo2fRW15tlDrywtUV9JZt14w3o6XY34IO1l00UrDumR7lZxw94ESUl2
J1br7P91EWVs1M7j0nj7v1w0Z6SCvWQgNT5DIGff46+hedaLMjO9q+FjB+57TbqSL8U88jdxO9Zv
iPQo2xTm9Nbx1fG9qtkeiZej72KeoDgmVYEg8B8bQutFKwZGQ0MSHjinlSU1PgHQXBaZYwbnGAjc
WZ41XqOvwk5o7g/6cHLNh7JM0m9R1D3OnTC5vh/RjH+UAyq8xGUV9/1TrJvzuo91+5y2Yb5vM1wQ
TJbpsxyQU+Rko1KKW9i5jwBv8QmctfkJv8dq2wW5jrieH16pTQ2kddrhe4RQkaFnzk/fTvDSKUCQ
2fwn/M5/SJsxeeYBLY+YG7Qr6e6DQTjLrpc8B633p3/MB2fn8USxc8Qh8R8vQyvs2dLN/vbrrXh/
a8r2/QXpV1jWhupAHUEoQLlT15+KJNsMBP/h+qtJznQgCdS0G9Vw2iXW6tXLWBl/zmRf2NBHwqBd
WigvoCfqr1u03VAQK6dvWp7CKsbX9KKGDrc4d9QiFIoy/xpQGxUPqpoFt8yG9ZDpHumlaPpG4Hzo
GhQvOiiDB9mPqiX99oBYVVff+yvdJwUz/wDBCGoc/diFdB2R/iPYATsnMZCBEoya2DgMvqs1B4/s
+AFeDdnoedpYOKEuxq7qn4YcPuo0WK8FOZ5ymUXdtziqcQAr/e4pgkW/VVzEru6jQk1Ux1dAJ8f6
FEHzWimzBpKGPNHeBO2+wLFqvI6qt84L23oyldZ6mhrY3WblmkfZBPmTb2erbFa9EVpPJOzyhT23
9t5VCU7Zx8C8TlJearVTbdJqDJ/0tkz2s1L5d6kmqJ/FKnfbZp3BwyNjNqB2mfevoXhDhoZG7tFK
ow039VgfPd8YH3FeQIwCz5oNEg5PekL1p8wT803XP3sh8uw3pr1zQHWvZdMr7deo75zHHO+Thwhf
m4Xs73XIEMqcGodeRf1EC8tuZ2eWuU/N7Id8sX29YsuEMn5mVzX6rPxadh/Zp8LSj1XaxksAUtOp
z0RIp36XQfOMPc/BwdNqJQNvJw+iZbTB0D19GtSJ1HXlJk85Sn+rQZxNok+OKkP75+z/Zx4GCo/6
BFOorFrvQ7NAg0VJ9qOCB0dJXXUf0jZqji2xEmLY61EpJ5SpWuMlDkL3iBPztJAR1705ErNayCRO
9Ry/+mpqrWKNwhepXB8ZGfKDKOU6r0FrPheFYf8McvvYxfmw9YjQV4iBqNAsR9I/SBpkJ5BzLQKE
nKH0Ag9SnClkAVaY0V0sWBhgVPFTFm5Pk6p5q7JruwMBCP3acJBGybJfRZvjYJU5gakZ457CnxkK
b0Cdd6U3muMzJtfhrstx+fHman7+O6H2km9FlE7/24Q2+NXF/XyR9y/uiMkqx7hsK+/fyfTLY9t1
xeLrjkeVZGX6BQ4OLXth1YSOQQTX/0zZtO0T1WJtTFqSahT1fsuosW0RrtKhkTWbhBhxqdj4OcXq
aENcaJERpyKUES/hWJT6D3VnVUfYU0jM852Ftmav5fdiTN1K1f0a7Rtgxqmf3CRKTx76AXgOjpWw
PQWkTzeo78e6VX2fK7wehQK4yp7pE9NGb8m9Fj9UE8IRih0Zm6YpWVRDK1zIbIOAZZup/WxSO3xO
XYJ64RslW12bLtT/aJVKOm9i1cw3bCnR4s/fkihLLyJlQHmN978XgszUi7jbIEDEolqO4yLv+vYs
11gugq6BY2L6rBUK7iTCzKWp6uZ+iL2pAs2eKVsj1P/0WeJMDnTQoVdNr4I600brKa1D74xe9W0U
LYzWrSfP1q+zP2cX2eWHMMPrtLXWyhTnS/SS9bUSxTjETtoA/0C04fj4R6mMbkrvWHkqD7mtvNWp
V+2qGg+akTVzkUiXjq9NxteI3Gl8DcgzDJMAtLj5I3V+lmAkPIxljcfjuh5qkoVFkO4QNzJ3+pBV
j1ZqBktuofxnTApJPF1l4+ApVRb2NfJjbx2Sjn6tlAga76x0KHd1xS7OUPMn117f3HAot4VeV4dp
8OLLRMlgZc9q+1YZ7mvUmv4vzWHLUk7Od3lRNo7fjLFW1jJtEOhD84DgY3hKigBdR1qySw7K/plU
3CAzEHIUk4HwJPrkjJLsEfz0Pl/LMOXroBL0s4R3P+qwD+4xjKNVxgnXXCoXpTe+a1550BJ3fjK7
qHgAkZZiIV5P77Zqq2ujqfs1Ri46OlE4HX4dXOFqSBRgn0Z8KP6Oye6vpi9mhX3hLJWUiFEOFF7c
Er/7+Yr/3cKycu+bFXrASDJUWxqsFR/yGVP6QC/N74k/LVyEWXDGwr5JAzIZYsiBZPnfvqQz1EVn
w9QqWlSZkbAzXlzTnA7xCLFcOgL4ovmv0a8mwdQ/J39dW+XO2kN94CwtDuSBffeQ++rDV09dmdbW
NHmla4IV8TXQ57DpCe67bWeGzgNAILwMngdwcIuExPqxFc1aMfpNkyAFreZa8IxqsHvO4+i5QSX8
WXaRJd9pQDGu9/neRDEN5slWDpr6ZO1dYRUtL7Cc2rghCCvHvn4clR/Ic2E2PqZtu6iB6yN8af7O
ULANPC37NpKgBC+H6mZLhWxboPAAEAipzoYqJv/7LH6ePAS1CGnSHzoRBkidftdZZoU2Rm+cNUp0
g6BMlIJGIbsAM/y7y6Wr+zurT5If1HWt0wzQ7FYhoBxURvZs6XH+zNr4nsP/OMsutMysVVljXS4H
NQyIgHsDxqPSYN9ylRxSOiYrH8mVtybXqSeanbWv+cXe3Mk9gWErb2pD5lHLraPs5mORLRcXWVV4
RSoIFyBtdo6SBQJc7BNJHutgCt4IQpubpAHdJ7NhCgDkx9w3gbU4lbmTyTE5IPsMYzJ3XowAdpOj
AjXFM3CyGQ8ukfNLqg76kTWMe9mEqAWtGHqjP+Cr+69pWghFRk6j5r2qUvjeORgIcGwIzzvQfhoH
rnub2s4iJmr80cL4GbXC/9VPqAJNgKY8FaaLGoLRB3Y8HCbLWQCZMVkGUeG/4MG1SKCbRhSYmv86
G7lHFCUNnnhfN4sQENpVLqYpuuCL2ByTvWzKAbbWyt5Nw88SlujVq2MEtbvYQgKZcG7J/szdGnOr
LmW8aVZe+ORq+L+FfvgguxLnnAInaTWbpKte2lhDgv5etAM6ds7wXXVJtOZzHz4BCQ72IIaSrUqm
nXSHci0LrVolfUXZmAjkYrW5eUEQ2FlrI7Fui2XTvS/GRJEitqZA+naLk5wHfT5apjZevA5yZSel
RrydyMl4kU3sEvv7+vs1KhfgMlpYPA71wpaZGiPj94m66peeo+izBJderDTDmSDNUPFEtqC5ecq4
mUcHTKZoqRTXjxPEtjKwcVm18eyR3+XXAdTP2tRh/3197zX382b+pRhCPiTUC3cfCbSVOrR9u7DV
wFv1BEAL1qR2MSZpfRsABS6LOld2Mlf3j6aIOWVTA7mKxoES7BDTJijte+002al26ignbdvW/CZb
sj+ddYwW5GlGMXyYlenoCP9nX0GLo9WLcu3mdXi2c5PdshxBycJfU8UuFzwS8PtEmUnGM/7od+s4
hrrBrkF/McdiHQya81m5jz5Qrl91MCULkNPOSwSMj40IUU1c+tp+TJEe6dH5ucKDIm9LHPOe+MHr
1JTOhVTruMqD31SycHb6e6Iov7nn9Yi7+c+QAt6mvVN1sSmsj6PBnTaHpNNRoG15hZjGXhJ5s6bY
tXpnPFXEdlcnsL7J7i4Z2m1f+8mmEXTfJEvrxZgZxUXgq1+NqAWomQxvZZ0XB0OBC+54DkkPMLE+
poirrIucQ9I65nOgeSdF7D/z3tTYNdR/+sX8f/VPBgFnZpvV98Yv+Z+F+OoBUHNsVsiiapJFz7J+
MuIRCel80NZtEFKtEorSJNTnI051VOBFcyLPvcPpKazblWFH3TKTm8C+FQzpoTjIZmXF6FMpymev
VQDVfRisCzNX8gNYfdSTazuSo3Ju4EYYoIIq2Pwj2Og7czWpZrX86pO5Ezg18NKGaT26QvQ9ITIW
T4R8UniXEoo54OruT4kYaI2WUjxODwfZpxmqvrk/dXlXGHh4azC5avTY8sYmwhNnkegDdo1FM3KY
i8CO3WWmh/WnH/eroOucnwqWezhsjtRZI93ckFPCwyCKMnIiUG8hLxvV97serzIUM8lCUv+ZbizJ
d6o4w4hCANnbTUmJc4UhNF+QwcNs9L56hVAWPk0he2E5WpqYsZBh3sUKJTBgf/m7mxaXwM7tn3Zl
Pvq9172VTV2vh3FqTnrZeycAjMgYq8pitkAMN8C93rS/Z8VcP/kUOx7HwbAfSle7Snsj/DDtB2SG
rzLs8Ukr4JZsXNOiKHdVo8PcaIi8eW3EO6ssBY+lPbphjzd52Q4Pc5cBegxzD+ho+mxNTnFgiUda
628sb8Tf2JD0twSSAdE9qClgA2B8xYRZi3kSK8dYV/nPoHXCcyBl6nthmiBl6w39Z40GEYqWGUJ4
f7uxeykuYszp2TKlvPiR4BsmdT7OGuglJZxKBHLwkBD5+xYpiaWOoCxCO+awz7EuWRo4in9HnJZk
PLRty+meIPrB2Y+jYaWiHw+jIvT2JRzDbTJmIDackweiY+NGZbCVG6QoHiEGug3uDtocv8392kLb
8s2laH8udHCr922UuMgJyfHaXQdUzR3uXtzS0xq/x/HezCoS5nOJ71dY5ovY1xLwpyhH5nag1iBO
AyO9UMLUXzhzEe8xZ2+TGSnUPfEEWnPeHMMR0ZJeZmlclQgx7NV5PxgKbh8GW1LpugzdAg5Q7qmn
/63Z48+1MeLuYwijpTZprIFIJhMy1xQD7/duVdaXUq2AdtXwiFKB21HfO/EVBtn0E5xJ9sqaWq6z
PMrOce4kR4V6/MYbSV6mZTwvAGYAAAv756z06lNozvXJDkJlmTu2vpTNr4GRiitRvpiIpUgATEPU
1YZonLBfEWnsKrfCLZU7iOgywyQO0gVFLYs976HhBHIMhu/UXGRciWxDuqBUbe4RXOrCpWzPU2Hu
I14gGz2ZbZi6dVsou9i02mViezlZk1Z/xCftF5mi7Ay/1V8ioqdA1miVDVWGlgIcb5s4n1coCOgP
soX/knFI9Jm8mRqysGcorC5GJ3tLA+xXIkXVSVeZ/lFXQuXootM77mW7NXsHGEZUeQvLn1/Yk0/L
ZszLt4IFmrcVD45shjP5PgOHpEss/AXcnAytV786Xh1cW99/k71+7k/7TpsAKTR4nmlg8neAMTby
/9Vn3XWOW/29NIk5zBziZSGeDj2fQbRQhHo0RqtCZ7buPxt45JG7IvWb/VAGHcrD4IzXZhrsQ5y1
xtqrh+gDL/CNnZigRhKVvP4U1WvPxwqxyTEvEbksPQN6Wxc+7l8IWRzdGN77K2Ay5IOj8rkuuuCi
izXIjtph5bpshDOvzKkNuda+bIA9S38DoKoD0v7gJ8SgvEBPNHRjl6JutbKBoW3yvCcYNLHi+Wdb
jo8k/MESmUgUQCSbTG/+RDDzkTeu+Qw5ETKWgb0vi0b9mT5paT9T5kIN1ItIg2p9WqPNMt7765l8
od3rxkWFGHqJYvfqOcFvwFzurc8sA8lgoB4q1QHedRlp96zxTwU6AptEUa3HQjXNJWI93ZuT8uBO
Xuv/mPHkvEMQdeJxFArrX5RKv8HJ0N/xNq+Xg+s2DyWQvjm1v1tlyqMvFlUSCe0ij/3qvgLnjYtD
iO1+ly8HebBnPKpdI6vvq7CcIT4DO4lspZYUP9vMJsoKzN+xpx8Mx3W+9TZehNQO0puj2JC0G6sg
w1LXp1TQJsbIHJ/8FrynM1j5WzF7axt9Ouc5q8C7F+h6dXqwHlInxvwY+UNg5mlzcse5otQj3EHR
8lKn+DA2iWq88e5ap3rL6y92MnIqvoUSLxx8e9Cmq65V1bX4LTvkQXL5zclWyeP20W6uofbLPgXt
r61eVr8L6iRdGq4GwxkBn+MtGrK/X8uE/VyKV0l3bET2Vjg66K6l31CZvdvcwq6p1inKE2uYeMJ3
vlHgQ/JVxPBrvnkDWr0WX5Oe831N7vB9nPgOeiOZnrw8TTYOS/IJOfziiGKIu2kR67lZ4xAt+iq4
gQ53zH3iogOolgAC/WHipeHjAq+0Y7DBHxkEXQWIP3F840KFm22HZuq8TsnpcON/YMDTn2vWk73f
oK5mYG37NileuIbtUe0s0fRLLVkkWVNd5GiTPZIZTl4LP86vQAZf0b5P36yrHfJ0yzqcmoflpbX9
Z+kyMyDh8DwO9yE5DgX+iqJM8BAmWNQAMA6XgZGHBzmdJIO+xtI92ci59tR2PELkWUI97Y73SMhR
QuCV0BWkY1Qs0lLyrAqU6myggP/VFYrBNtKqM3xtu6TCz3vtIkNTSBNw+5QM7wsRi8KQivZqbtbI
s/AicAx7uPIkb+9hra+gaVLb7hZqY7pI2ceuQAGVayXum8e2r6zrPG5lxrxxp3lPqABhWObTM+f/
NAVKwe1j9T76r8kuUIL9kEXZQTFD75M4wJ3BUWJmuGtTvUKoPKVwCo33YmFOt3FU86YrQ7MdVSTV
5Uru2eWfZjWUxgvc4qeJBe9iFy3wBMh+Mh6LKxMDr5Iymvh15Jhsid/170xstrJrkeUfRdHpWIWa
tMRZgWj0NQiiP2dfowFf66KqgojV9dp1CKK7GoB/dtvWNevUZG/nOAvwSrBuid6PmDr79k+mUjoX
ro78kUXyXtZBBj/PR9PjC4xh6GRQ8Jn9F0ZDNpXx3VSXVuGWP2cfzrGJr9ebl4M41SpXwcleVTbO
mFhHYC3B0Wr0adu4IBB6f2JnZTXJqyHQQ75T5D8G6GKNpoliKYCfXq26p0Yzr2MejueoqMdzIA7d
NCkwl6tH2S8PGNImYJgzBdvWKVybsxsB5aboMJmRfvhCcddK01+9HPUNiRO3M16gIJay7y3vx0ar
wYknw/6OE0/64I4TV6EL4ec7lwBhxIfnKPH0YYTk8Aw8WR7cRCH34yXZLgOncO/TWkH5mT1SLGKe
YibTFbnC5KqSmxc9sKQCapqjDqavAN+vR9YLGmgiq+o7J7dTW+wZqm4DgMR5GgC9gKO0zJ8WtayB
LaKvBtsRhINQOVaOSmuS1xqzJapv5QuAS+Mh6Izvsrsao2CXtMGwls0itEmHps6HZbo3g0AdjlqU
fTYT4aXwQJ9hh2MiFeN1DBiGZJ8HaL4xzbPccekCdN3llrH72pQhyDKTxRARkxzxJEGt66qTmtnn
mdu6wjTF1I730ynCHi4L8notO+8jTagf/9GU1+hxBkMExr996qt46QFvFTfA1/89IhEwLQpXM1Zl
NoOvmE196UQYpTV5/1Y0ubPDyK1GZJlNGUUcgaMxGg8OWmuqJ5SLyWxEkXaSTUXX2NUaTl5ss2mm
VMlv1DWtgPVVH3oXodtmKv2pIRh4KUhVhMNQfZSJ0WwxbjE3chrlwkPpwN1U3aQ+B1YZLNlHNId+
aEOs5gW+Lk19+2iB6G4EowXcUURJaStz9fJwz/CX4sXTdn8GvrL+ud+DPbOamEy3CLVYGKJzY1Sg
X9B13OphWj3FFigWXBzzn0qHTDFQmW+2Go5CbaQ7OxghoBgAg7kHWfw+Ruq+RgNxl9RqsVXaZGL/
r/uIP9rIfinW1mKX/FR77vzYIylBIK6+2QmbkIbi/sokWlYzs8SvvnjxZw8tRcXLoCTLU2csbcRj
NH9tUhQ8/2OkUMzsrDj8uvT3jZBdlVNkO6rLYq3BHSXY+8/L5CeYjnc2BkPdz6nz50O/rvWj1NiN
SvUiuzxWhrVKoLCdNZzBQeB8s/UBSlg91QeECAi5/qPf0sv6UCLR86Kn0X1+HtXKSsM98t4v5ueV
ToJG9Kvic+R80V/4U7ouYTZtkfaInmAp9H7eP3ViH5p6OhaA8Bu3rejzvIJtjJ99ysEpVnvilRAy
upqc5UVl2bRbEmkxmkPMH6nbLe8aoK1uR1fyivm2brxw5emd2NEFbFS9KLiGWj+s63KgGmwUMPoU
1V5J2EEe2JvcRF8cVSh9mTS+ehuLSrs5Y//RzXN0ClJduxVD1J+sqH7FNkUFaOfn7rK0knIr5/pn
hHaGLYyn8DABE7xkaoSEU14kbwTeHyW+n79HIDOBW6U/Q2DiyJfX9pOfG9XG93z9mDh6c9IIO9DZ
K/RnN4yrRdoMxa+82bl5m/4maPvFQpC9zho6ClQShrPpxtohZ9u8nTy7uZFCVJAN0fyHyiQb2yO6
DGGrJN8aqOCJhzEtdkYuSDUUea99aMzXuS9LXrq8s2l8dfda3ixwSAatJgbY3KpXD3Aw8H+QKF99
Lii1Sz0YK9lViGlybqGMHz1s6IPslweUiBvgR2p3nyv7Aj1SjnkdY76CsR+1ILDFruFuRjuOXnD+
+B7g+/QzUtKjTdz+HuRzvg4iJT+5+qiesQxBBEcPB4ox+doptfJnw8Zq0U6BSZJBB/OnxzfdL5cp
in7PgGOaZ9A1UKw/pIZzDzX9EkyVBuaZDUk5e9P5H31BZdVYWM7WWnYWARRHzFiPTTJOe62L34Bf
JA8G/iwP8sw2/fAS9K8VsvYPiNQnD/JMiWof79zyOiPb9cOY9W2J0wuWlZBA28bNf2dB+VpGfv3q
KRk3BWACal0hlr5lukuyYj4lXYhPhx/Y7iED1S77enucceZAhw5R1r1pjvZVCTybcIBCArSQ3VeX
PPN94At1m19kC1y3usMuE20ZMrYb4Ls6imtmdrGtxAepFfU1VU7IsLLTnS2kTvEcm9eZ5bDAqVZ/
0h2nWNm60i9roWt8Vy827XTta9W4VKsCCUUFOA2yDfEjZu3GuUjKVycgIYoK0acTls4iCUb9IQ+C
8KyqkP7tLlE+SQpQ6rbjdz3L8q3epOWujxF66oP0fwg7ryU5la3dPhEReHNb3rdVd0s3hMxakHjv
nv4fJNoq7Y4d59wQpClMVRZkzvmZi6HZPlmtqd7VlmKYK5Fgr+z1FWRHM3nIIg2XtMCK30x8Eo8s
VtMHfSzba5ah9lQ3KExmHXYRsVWiWTTvyY3XgEm2Vf4DnxpkEZtxe8tCPVrLzoqn9isu2N4lfw7A
YrDeZnBSli6fjlKWrr8pfQ/Hx/ifHDTa1cEn8Np0VTbCtnJ/KnZq72WdIwb9auekxFZmiltHWn4J
xJxlZs4F5Q7FeWjE0Srfh9CmopVXaOs4DNx/9Sg5kxFzfmpT9646ofINe0piagjYfvTTTIc3SJox
eT1jXQkGPLXrl9Zwpw1WYPVT1NjjdmT9+tAZk7brEse4enCD9r0hogueOOnRRUEQYsiEl1gbxMcC
mtExD7yVkyCc5c0bufepiOfv7wY3VbA+FI62m/LOfMUIvQjd4YvcGGetEc2y78eP1SS6V9lQAcgc
UVK/Og4qZVGpOsVHEqKB1EWDvxvKFjh142NXFZluvcN/7qy70ViTyujjSzFvVMM14LwVP2VpQtV/
Bd0X3ILFxw6YQfhn1h/KWbdjQlBebhI7GrSt1bv+ufIQX+AR2x7RTR51RFbxebdwLS0nVIEc1lDv
fRp+Q08TjcV0Y+pN/G+jmf8CtxnekO79N02c/jiFX4gbj5f7pEzO0eR0XdbRIbEC71wjBpHDhrbt
VV3VKHUFvfklm955KUbvyAbrt1RAzxR9Eb+3LKYhVWgt0zpaiSP6G9721UG2YlnHggGzh6tsjbCH
Y6Y6vrqoKDx7g3rWOhhaKRTjqvkgLMVAMpX3ZadpPpyKKFYOiXrrWeU0PGUR0KZ09I+OxGcvOGyz
L3FhmmHrErodoHVPKMGLNmZgYePY59YJXSGQ9TqSX4kR1Y86aJkNEB4bVRaeZXbmhj+KITsHOWvx
1ZjtDZ04JItn9UCsjpVphPgyoEs3RyirN1ehmtvxtbH0PQDQ+kllUr7uJ93aewJlDeLVrHGjjBiu
4ln7hY5yL8vmOPSHfQG2j3TzZDwTle2wL9TcLeI5zrbF8+i1GocR3ZqBxOfcijy4/ajHEYgeR32J
2+cpqcXR8sP2jMGSONa22XzeM+6tvdgaoi9PBKC7nYck3VOHMd/ajjscV932u6Mn+j/9kK6CsWFR
J3BkLUrDhtqj/Wg1PXGPKeVNwLrv0gt7pXR+8NXqHeVg8UrbymLbl/+WfVU+Es1sntCd+5DVTu+5
25pZ4mEIdfcyNSQV6zJtmQapBAi13Hvopsl7kHuD2r3VhIRPsqoOcuvs9ukJfz3nqpeDAkUuNLey
aCiGc9XmjdwLqhDXLGXcYgr6P0TN73VWlilH1YkPkld2r5d792LJo2ubmsvPaQQ/KiIKj7+5RcEP
hp54XJhHtJWoaxLwxo+0q3Xji2WAZ9EQZD7LSMO9OPld9mrUr43dYBZE8pnHYpi4e5JLD9hVdTuF
6bh9YjnOFjRHg8RWEiOV0E+HBuraHuZ2/zJo2NzSGP2CN7oPR7P7WsNY2gBhmS4mvsPXckpQKrDi
VeHqyjdfT09OyGhHOGo62r0MrSXBd5PfUWSt+gGuw997UO/3mh5V37DbkZ+zi6bdZU6nHjrFbt7F
kBKS43NqhP2bXtX1yXQEESkjJpvFeZBvCTZkTMrLSK4Bd2H9l2b8Izo3gMoOXsNNPW3Nwql7c23+
9kD5YHs5UB+CScu35WgRb5iLeUjU3dHU5CSLE5L5K5xc06ssOvb0kDOrJkNGvDnjOb5RyDDs8tZ0
TnVcYOikOzF19YAOT7UbFGInqp7/qpQQhZo/XYsR6TbZdcSO55vGYxu1QfBiTfVr6Ks5HAl62opx
VOhtbPGMP3t1jWGNrJOtHZOW99zjbT/Me7JfUPj6k6c2R/j5YPq9bNhbCFm960hlrhpkoB66Wo3f
7OIfQ8cfaHmLhP7VFegLSXMUG+b9JRfpx91mBbdJgBXa8LtHgQLJpeL/uxityNb756v/tHYJGsEk
gNr9J5l/OdSFngWX0fyQhfsfwnazaeXgOLGTKTOZLeMVFTBJCpt9kKg/WACBYVzrbnlIxjS+oEwW
Xyb5zpO7chNbVr0a7aHdBiX03iWyoKrl3/EDGUnQs87ZJ0X+nTRjV53z0ta+nBdqT9W33iFJ4sNf
hFFesugI1QBUEBhvV0ESjx/EzKNt1vcEnNKoOFttZu/8qOjORpWowCyRcCnAoVEha/eNp5VPmVWD
eYqMitDaE6mL7FYoYuf5Jj9FWG5rSKW4N1koVnQ6KlvoQvugWTQY3r7Z76K4cXnpdMrYr9xMJ3as
FQX8w56nOiIETGtQBUZxGKqhCiJl7ZvqTcREe/FK7V7yBLpOZRkeE9f/JFd1zxz3OEAXUMIt4azc
mJdZgdPxIZFkmdb8BqVmvEE1iBxoJP7MFlfVr+Wcm6yCBEn2IDmNcxQuyYz+Wo9lcBzU4Kn/U3Vv
lHXFKIKjqoon2V82ZrGmb6YQjESZIw4OYGXXyCzaUA3qDtPDbBOgd3/QyEKtcr9WrnJTV4l+rCsT
n+H/VMm9JsbXLTGFckVe9ETGvkS0kKqOYFVRJuUjeibEoTv9ErW6/+QKocy24tkhN6twXVul/yQb
lG7oNq7Dy14WRT3gDVi65zwRrzLXqwemc4hIYy9cFqEixTbCFlmPeD2vxt4YbyHSqbdRE+PNafip
ksHSmW3SkICXQtnXHNe90Xp7U0m+IZT9LIa+vMr/o1nE6bEsR4/fH1HL9Z9WtYPA0Q3Eeust3swF
BAISCAVBd2xtymTXGATDV7KyHrz3hN+fCQW5DzlEUNg1nnOsSwJGhBwWpRZpa90fokNCduWlHLvs
oifqz4xAY9EcLCIf703td6dqQFNDsmUh741bo7K0vSxiTNGsyiFtAJC7zWuG4H8KdtgCjgHHmMy4
N1jMHydEjk4yjlVOwXgEYxUjfoIlyAwUcGPLfCEEm69QjS3OieuWFwjU/2iJXexdTAo2uZidMd0A
ryt/4klFKWTq8FpkpMrz1r4pNSXbi0beCdi3yx6VPdknNRRQXqLspXXD+FawqH5x6guuE/gtqFP2
r6IQcjE9NX2FJOALbdr2IQrDS3rIm67gUaNnmTkC8qdsO1Ad28UqXPgE8lzx7PYmSAQbNzWA9+2m
ZQazz/vaem3LOtsPJXbkYWRh9ND21olI6qyQQrG3oYB3DbzWuS+K0fWrmaxFTUoMLVRisvMdQWKL
SAppylneUaPOCc+OF5hsbUMBcFCMb+D+oprUvUHiLesf0eswHvsZvoeKwHpM7fZEDBssV1Ak69AT
3Umf4VT31tafDlqbpP5KdV4n9MdlYFEJyfatqlG017lO/nr/q042pGaVrgip9ecKqR8UVye467nS
OLvWLz+6wmDxQco93VaGGl/kBnUEFi1yV3N8rD3qcANkPgN9+5FWbrDDXMXe8+8cP8q8vfp1jl4x
+jQS/Qe27+voRtF5EehmEfI1zBK8ZDUipFoWkuFtWGEGMGVhQ13AjouPJHCHLYlO9RxPSX8j+42N
hh0TcksiIBl6SXpRtbUnCTbLgvDgM8FCHBjgoI89oCQFx5NXXRtX1CtZtNq8Oyh6ZW+MmRsMKJdf
2ze6A+vU4Jz5lrtRIhO+N3wFQAya46YnCWxM4d+PmTYuwEYE4dEqhF68QB9Rlg8vTWG8xXYEyHss
ux/T1PPzKKpXbptMYz0JcKW86KswTF/BTOrnDqHOF9OpgfF1+uxYBGg9wcIAIqPzGrrAwkRThw/F
RJBdm0PXCi+RTWH0/slMHRVBC5wvp0Q7SxaDns9K/axiTrmtCVLQ2hli4kRyf6oZ3eB262QY1zhE
+DsEH8nA38tlH0CZ05PXkhQ3wJnxh5nMFtVtP76EvD53aafhj5Rn+ZnpEtMtNNQse2V4oY/wfaHt
KqPJXi3cEU6pQd63L0NyfjhJPytOvPKCKEQYWj2USuCcQ9vpdjGM3WcRCuzZQsv4XrSsxObVKVPX
g++nw7ZK82w3zOnfLBhB+6j+8pxV01Q/tA1ikfKxS5JzevJCaz3wwvDz7gdOmu3GjIzuEiIGh9W7
HRC8pQHdOIS3wui99etiH3ZJd+iKIfgCx+slBeesA4+/jDiEPsVpx7x6aFcV6csnda7KQpvYj9+s
kJGdTIvrqf1lU+i6D3qFKGmEca+sr2TVvDHT1FmH6ayOhgv4WcybO/PhXjdVNkaANqo+MrGcN4+V
B8t4ST1HpmOg4zNP/HkovsMug4I5o7OySMHhaDA2ErrlKLr51M5hI+boyB2MNquFWTYfvHp0rDUd
4G4RAiN1G+gdWRnwigPiKTcS3Rl6abG3lelXphHEh18inkujMta1TnRMQmetMPtdlFBP2aq4PYpX
fZgemlLPwJjP+cYgDvQdBvMPY+ZcI0P3cxbo/VvmoaJZeF2+zsiz3JQeDXZ3ztTd9/paWYvU/U9d
rFs/9Y65NoKR/XeEAhx08XsSmmPRrEdPT/cLlsRD/gDLBp6EWcT3RC6y3gGhT8U3EzX7Zb3kBJG3
qZHqt65OapJsmwJxiisQX311lglQyS6Re0t61PbVa46LIEnvC5izA1JPZ5Kn+j9OYV2Goam+GhpL
iahxwdsPzO+SBBgSsnyvOJvZ+2poh0OLZMKLFSTo9BOQ+THEpWufJnN8MDLv3LdRsFDzJEAqtqAu
Nw72C4ndSBm8cMvbrz7LDQgvf4sx6b9KxIx+ZRVjfY7tHjsCN5wS8JLM/sniK7tJR3Tfrjrt2mPV
vg2D0n5rsuqbE2McvjyU9LL1Lg3aXbssTIudPtt9hBpAPYTg+7M5F21XnGBiDc8KMmi5NYXnxkUX
1Wky/VQZUXdxqr6ALJ6rz45DctrPw/jbgGM3JrUEK2udtchMOMowzLEqbbz0I6gfZuC/i9XciEKD
2IBurTetTOOZLWoIigUpvFC/DnNpIELPlAkTIIFd/aha37S8n9Ckb8ZD2Q/hO2CP3Vgl2fdppvya
blmdq2lyEQwpvsn6sMbaDPO+8daWA0Myd+yVbBC885iCnaayKX41ZoqOg47FcrSJM1Y2K9W19lNt
iF+B1nw3+EW+ZkEGtqruki8g8ArgrUP51ClDtIsQZUQTADAoqSjnRFJx6NyHNkEO3RSt87X1ARMB
xQgvwvXUVytAMWCuT73G26pprB1kcde7ENfUIdIPsaO6W5x+jzh8mE8m6JnNaJbtoUn1GVT9n2It
Iihkf4qjVzUH8vSAzmdQP88JVBYeS30WWch6z950uWMiaDbz6Fikg1xYE4IvDlMyfjg6WPlUs5vt
Av0UiDLFgbJQvIKA5UkpaRRhjAsHAO8MMf9p2DRhwrO4UY1v49QbqDMG4gL8kbgzebuVm4fVh9zL
/Pb3HuzY6gNCS7+Se7LViSMB+GBVRKp3axIvf8uab/6cCI/aVL+Qg7AJnYjw1pPpworCrr8MU4Xu
GNC7YVCMKyjx2feQYmy7mGxlAzTAGXpXCyi4AXKJJ9mqB+OzWkbOozwGhqDLh3LPcYghlOm2Hx3A
P/PLNnWLHCncxrzYpe++Mls8KLABv7r4hu3NxP2dNvbt4YgEVfdq+Ja4yo/LdHI8fzx1/H7jWMAk
JflO0vBwHjIOWm2jdjX/BVS9x+atDjTjEAxkWXIgXIzA2Nl8bpEMPdH2uFtq2IxFqQJsKwlmioCB
xbhb8WQrwKGteLzgdZfwAI+S5JRFrvU2hlpwJYfXrka3td7wTbIPwNy6jSwmuIdte9tu9oKp8UPj
tE8JGdq9nkAbInWPfs7nss8jbWlnGV7g1T4MZEXR0OhNi8VG2mvPQBTU52YGhBcTls9zyariBmgU
tiuyKDdJOqD/NgR4xCSofzidtRqRfnwfwijY9X3T7EN9ik+gM6P1hGX2zlO0cit5iI3XazeYY8sg
la/BcVK++CFzTzmKTYunR82ikCtSvXM5wh5oU42cQVS9/XZww/k4DQb7SU5hPEV3weI62oqUSbRO
BwVxFIzsllexIbDY5NWP+GOEVUoB2ndFBgk13Fkx3p6HDq/o8lqIuGX9DmoPAcqv0eRrW72InYPs
plcrPcztY5iZ3lreBtnsVcyj4Elec1MoJvAzL+L5lj5oUT8e1K4Yz+hyMMbl7ucyq6g3DWcNy0z9
XVO2trPpY988ATc+m2Nr3moUIBNzsI4LvT/Df3QNc520vxTc0sOJJLzlksuKzZvts/pj9jytg76M
+DOVjM8O8PdyZPNPcz+l1tYcQnMFOa4+yw0yA82yJ4ta49Tnad7ciyq08/NYrD3svy7NTuhhd1Hm
fVkh96wkS+H1auG4tCDAVa7E/CqQzUFj0/zXLp5Xr52XwpIz6xEwTefFZ7kJwwh2hNwN+jQ5x2h7
LS33Oh6aJAhy74esstQW0ep5AQwt7aHPB+/Bw1fjAZHRcW/AVOG7QDNxi5EVpMTQF3vmuWcjKpoz
VIEayLBSL3uf6mSDOrdaXr5NXfK3kDSDp9H+0eqd8SALchPPkWSEp1CaE+HTUqWaLZZzKnqrYxWx
VshcQNkJogT3j2mVyveTuizJkrLadfbEHMIdRbjvXet9rCMPx7VEXLWU39IozKneyN22z46q2VhH
WRraiplxrrZbci/EXDBqmmK9P7euYbVoobroIBDM2sxuCBsHy9udRAvJjc20qygd4r082k8Y6uFY
2fjmiqWh9ci51VNUOM62SdN0E+H0sKkDHmRDmsRHCPuB/THFNYvOvEuDmzUHvYgOZDcMe5s9S10S
vHMRE9fsBthJUVdlY6v7KHDw0/nTW/Yp5z6qTeic1T8WmNqWDBxCxm50c82BDP6fPVnH03AzpILs
3lzfRYiybvQm/GXgDnQgzo96ouGMz0gs1dsBFbWyLKcXJfLHF0cBLha5YwHckuLkR+VRV5HgkUXb
G8YXAy28jFTTk/yUNvvTFJWS7WUPD8riJSz0r7IxHUvzgqrhQcxmjU7W/N7oVeyc7nV2zP+ujJmr
QKmCMDBO6sWbWQPB4L0EkaXsM2csT75ozoo+K6/64mTjQfdLC42fUespmNQrzs4tY+XY2iJ7jEb+
ji3UzZ/cqeypjrVYIwhjP8a90kHO8oO9i8GEk49vbeydqn4QP4hhlIBD4+GmtabCNFof1m1GkA38
d7JxSm/E7HMlXcbum65B88fqdNJkzNUfNM8PDhW8c0idyKgUCnhsSRxU0wi1SJvX4ZZp15acj/bq
B1F1TLKmXkMvIrNgJ8SSUveLbEyQAX9tu6VnMLfDY3gYEcTG7sDbSRCrUbTpLWDlOjRt9mZaebLS
+77+ZUZEXy2TsR4SOVMKrf0+FR5zDq8xX8Is/WbaXntqUlTXVymxupviR8cqcZxTX1UqgBKSHEQ+
0WQfXfiWwkmfMiioz4Pi8j1nZbHRy8p/lhtPEzsbccEHWSrVGumoslLXsig/VVvhBT2B4pbMx0hA
Rx0Sxw7nFS9iibBPtrEbHjvNsy6m4fWP+ryxS97mPn4C22ga+0fZ4LVtd05McynJ+s7Nh0cu4YHp
n3GOUsJWtYOB7NgraEnMG1RdEX6bN0M8+ZvAZNIrG8I48AjXz306o0HGw5vCIyjBtzy3og+/JqVa
gJZ48LqoPPTAQ4+W7cKcK0n5tmUAOmXk8udAs4ws51nSXQH/znHoe+3UWc6xar2jwkCBmeDorNT0
HA/01h7AywVKzjPeCw81pJ0ubaYvdRQUL3kLPHYu2W3lvyD8vpJtqYjU19a5yCbVA6NA8hIpoumL
3GTw6T07WQpT/BTEZbIiQpft2jA2TkiygEDIW7KnbvSI+0N94ndDEKaaenUtd5MpL451T3zreRYF
GVytRz08Rbpvxl+O44seGc2hiLDbzXo/Gle9Ep76rGKTaj0aAyK5KYabAzxGZn8L8rk6JYjQrzwx
Ppt4Quz80qofa09cRVPkX/BYh5xtuoJpvpt9CUbshkSX9rsu1mnVPLEXpoi3wdw5S9JT3nmkH/Xn
vGA+AFzWnUGsZEKTMn9QMk15qCCKPqhFqczKBOmG7Gu5HefiUpcT6PCcn27w0Q5D/WpFBEFw6xlW
TqmQMLEhyZGu9dScQJCjd+dmiDvk4mx0m+RyoXEUd1vNugSSJCg5g6hookDcmQocmcqCgzRLC3xS
FZB1lhVdoAR38K3pIZgpbhwT/1JG/tF2HPPZBkz9rNf+MZiK7l1xOuUUgJ9Yy2JqIxdpp42/l8Ua
AxumxsZ0k0VG1/TkZoDxMVOqQcnC4QzU9F9fIFWYuGp17aMEAeW2MDaj04NTGveIIDr/lHpJ8n8s
ijeMF+1N69n9rYC5fWRl1O0AJz0lUZhul/A9whOP/YThhUzwKAJ1fI+J4VGG8uG54ufW8adyPeUW
kjDrv5hdBJtNC3+GjhWtpDvl4Nje2jd60MWtiL6IOD5K90s3geeB4lR9kEVUJXMYMF9TLfMPhQbu
H2E5cfVanu1kAC4qLJTXBH+Ii9vBGMJqQfmahCICwzFOjxriQg+hD79X6VDVNXu8YsKgyBBD7Zzn
MhWvxqyqOxapvTEBKp6Er5q3zEl/WVz4LCY37pdJsktc6ohk/tPUawLNzT/Nkjkx1bVKhKdAMYhZ
4UOA2N5WeB1w71lY846OvTfc62QX2TBY6u9PSAGNvMt1sINos/XZhDBn67+zNm9OquX6oI6QqJzA
IG3Q6UpPsjULySV3sf1ieia8hCr7kNWVq3v7HqDFVhYV1t6rIuuDazd67m3A3rWxmPbzJ/1Vch34
sE3KM6rLiHaIWj3YyOE9CwvTTPkOhRTIlM3BVU5HCDQMxvCh9xX3VAcY6PntUL/l7U0k3UOlQi7K
0/ALIl3hWwTuhbSqEZxG5jiPkW9ArZp7CPubM4j8B1EP1AxIszGtnwgpxGW2NYZQfHXqmNAob3Fo
gIDl6j57aXoBz1lArXaGPOfBSCBKdkET9KD0wd7TlAi4mu8iDa1pD/hJVEezQjUZsOj0ZJGBWfd9
r/3AP3XtCgWWuj5+b2ujemsbu4ZA1DN/6SAFFBHSUeZo+K8pFpcrf+6LGHqqtJjDlWX95I8+mRqc
pE6Er+ZkUP1FarnVtsMkQYPAMgxZfHPhwa7dlmA/YAio3AbLybbHgkO1wh7BaDfLVhnKQAQSrehZ
bmDPhxrOHrIQKGQYXNH9sgE8Lu2fj5H/YPmHEtEM2AmDULvEWglyPMV+vEBWUSYL3ShLVnmFdzIC
09qb3dwWvqg9/uPL1YFloVmDkwgK0LMeichRadUtOAKSiaJkSrQUU+aiq4Z3VPQvAl7uIgsF4XqX
OGQzZee5ZCGevEPLtj7prIcgL9hk01MvcsyDq6jll7FIonXZG/1zo2IKgvfJcCYvLC6ARVHl9Fzz
ufTyzt/FPxIcXm5pM/g3uec6X6smsK+fqht+qlVWFO0OkURtPU1VuNfclhxbFDvpK4gMB/AmaVa3
h3FUhCjNW5r96jUJVjmAxeUD0/CQW6qa0cSfL4sf9En5YVp+sdI0pMo8Jc5vHZTNGw4sPc5Cj2Nl
Y4Rclhpu0LwY4FlUOLQYeblu52aPzMajUAvt5NvZN1mSmxAUyl7Xqk1YE4m9b5xOHCMwQMd7ldwb
Pet3N6wix4bTUFaCnyOhm3PcmFQtDbL37wq9BR7U/lpK9wOS2cz1nYlX+9FK/x9nWj4hT4dGGQmX
1nu/H0VeAaINlntsQhcH8VZnJjVfVi6iErvq+cbibER9AWPfdiMMcMD3j8u9yPYRR7zfG/ghXJFT
rOcxTHJcdAP/68vR5lNU88n+uiVT9mS98d4FTMP11oFfKI8+2unv7+x+hqhKjlpAoqzW/Z+pmlfX
RPfLvzayzh+MdFd6TQ8u+T+t986pqZZX1jX+RWAK/d/H+FTMIyC+QY4K1KcGeVxZ10BA3SEC9/e5
oj9nlf0A73oXPOHQOkR66P7R+8V9Ok+hoUfi1GFE4isSwLDZsBLO85U/2OFStgDArhs4iut7n7Kv
f/eWdbLzpzrZ8Knuf/VbTnc/tDxdXhR/n+7Tscq84Arlse+X+elUnz5SeNMXR/ONc1tU2NQOP/vE
yl8zs85fBzP+piV9fg2qIH81FSQeFD8M9rIxdkBUtn4153npC9O5ehJ4uyq1Fjbr2k6eopg1oGzM
MeHa2N3gLh9F+so7THgwrWVrlzkKdqXDUZbk6YHNnZxcOA/Lx8UMWo0QFZSNUYNwe+RZ5KvmMyt5
qN2wp3+UJXmpLWrQql1kT7I/wXcQgEPjLCdwak3sWWrrG9kqiqG+AkP6Kj8uNxMLhRipheelSiN9
ZiaDd5L9mxb5Nby0wEvPZy9AIlw8BU+/PmtFsyYvD9lq+f5sHRmbJuwE01W6pqw8t3U7ECqZi2PR
hmfYZN3yBWqZYT8P4qfvVvVRj8wGOQ0rO9qinkCBjc0LYmaY3OjK+KsIIBXD+v2upoWzNu1BPERo
Hpz8HuG3JFb7L6DfvpdgNX95Y3Ik4lF97WGkbty4rGYEDcu5lke0SFz9Pccs3hLd9AtdnWczUML3
GqnYrVYoBqjiyr7qk9FukkYPvkEK38uuWmf+w3zFezV17HsB/menYvTHB8WKVNZlQ/vDmNCAmY/q
knJieRM5z2rPnBs7FudAqh3RVDv3Vss1Ivgxk5mSZha87nX3sTPD/OjwpmcVk10EWqNYSAbeIS2g
brqgnMF6deO+hNUK0Ig7SW3edM2oqERfG+8Nl5Vq1adG/11N2sfWGoZ/TeQtQgRbEXyNWexEU/2v
Goin3kjq7yGkzlXYFNab5jTwyxxLfXYRPtx23eTdsgo5CeRRtLNnY7elERU+hFNQXZXEa3aBWziP
k8DKOBKq9do0RLfATydfrWD8kfqO8tMfzX1sTuSOsrVKwp5Ys4W0l6raP8Ou/tnBN/tqhsh/RCVZ
oGlAybtvLeMRpZJuVzSIGRAoRwQnOLk6Y5Jf9VHqLefIeu8q4tNA9FBvZkVzBFYdv+oaTvZeiH6d
1F8WpOs2goTgSYxR+mF1h0XUGZ47DKtc31jwX74iOM4P5hKkc734r5N0HZTN4s9JGs/96yS96YNR
mj8uTxJOuXdCbSz9YHYpT4J4j7ucRF6KG+MNL09SQBG/30k538n9JPOdNDkitnqVu1ck6JBTk/rU
853Ik+CbeD9JP9+JDnJiI3uF/987kdei8ziQJ2GF517vdxLPJ1HGz3ciT+KE0++T3O9E/ibg9R/l
9+A6fbTCcMQ8FnaZPWTzJm37GBII+WkXm6QH1YnQMCtRJz4CyHn3+tY1V7LjGEHOKktjK/vdDyCL
VrzrzU6/yZ45HBZwGANw674dzo48huzWmPo/MQPx8Fe/2rLI1LRBt/urY6cCsQKyOPBQ4KqWI5qI
6OwCfcAYYa6UG3kdPmv3Q5FhwTLXL9dcuMF41kcDDNh/9R0yW7+RlL5Xm1CxloOl5Hl1v20vsnH5
KoZUe88KbcaScZx7X5aIGP+gVbuXl7Bcex4RyFYjV2zvHeXncLJyWHcM7fpTg8rf/JATUV19auhi
T4Pc590+1bdIBV+JWS8/118XWtks06eiucq6+9UKw3y04xY7j/kGlpvyGgsJ584CcPrn25Hn4VFo
rOz+iFWFfhDI0m+naYo+eheOi2O42kWbizONIPoYTUu/WFGDGMxcCVk93g6Wo8HhoijGjghDXTwb
ObEJVTTPuG7EH2mbpge3rvvlwLzUcYgtmvIaBJhOcmb54UrByAokS7KWH5oc29zkTPuW1tFwToWr
ihfVyO1HUAjvywXktg7LIfOWQ0OubiHPWgq8cbN600axXCef7M6lZeLIOF9QUM+RDp5oR3lT5uju
sa1xXyZDEY+9noGI4m48Iop7GHHlTn4BicuszwfGd1NiMXzhMc5ahG6+a7inzi3xtZmLOqnuTeIX
uCDORUSPth5Ac56iXoUjPJZJsr6KW2vneKO5k8XSB0kyRHn1oKa9/trmJQEhrrS2o/LEM1/gj8DR
FHC1aC6qsPrmomt0a+Sheux/hX5DsoTF9Fxv6i0AWkdk+NDzow1D96OEYfFoCwzmAxi2speWlCaG
66iNyV5e0HWQ6vv2LFsTtJr1rmL57DfBDT0W0rfyxxzQv+AvoC8H8bUcLZrMeqz8OkKjzDzJT09J
mR37GnVfWfT8PF1bJAIu8lTcU4CczHscatUVYRhtuWzU+vutmxvooM6Xrbbac2oGw5NfdiUGxiWY
kPnm5mEaqcQO5XdwH6ayFYKaKT6aNjKWYSqPpKkWQH88PBBz5ktF0OumW8Zfw1T2ov1/D9NIw35s
yo/yw2aNLJkcpvJ8I/oRwG2LFMN7Lg6ViVPPNHEZpsoUvi8/459hKs+UwYBa1UnCMMVk/X8NU9kt
dzx+G4GX+3LjDFMnNZwXlIHEY8swlacUETkaK2jLZSTdhykRjWWYLnc3D9NmHqbyiu7DVLa2bbv1
hlJ7jYIJdd0/w3REGompJcNUdptsQorTPEwb012Gqbw0o63Lk9q3AvHKeVw2wlobyHufZGuGDMin
YSqPJodpZTnpXl7Sfw9T6HDL6NU82zyiGtYsQwkkeLc2/gzTOInJkfjlmxKbv4epPCfmj4i2/xmm
QzlLJjFMMWOOUK0zTvKU92EqL0gkZAsszNEvsvW/hqmhVzDn5nFpdLi9dnqXLA+9rpqeOffwZEXO
MkxlrzB19EPpguWX14OGyO+nqSzu5DAdqgK11cYP93WRBS+jX41bErf4EQG7fpabPN/HMDmWgkVw
Zid8H3jY3F92EEa2Gly7evo/0q5ryW0dyH4RqpjDq3Ke8cx47OsXliMjmPPX70FjRpBl39q7tS8s
oNFoNCFIIoHuc4ayZ09BApJQsESBv+VqYraAywQ+GcB/oJPlx8W2Rv7NjUY95EhasLsH6oR/G/we
Tv68pCr1Yn16bBCReSERnqEGRALFYOm+joJFiW0Vrp9Jf0w7DnBOhO+QW1Ittz9mVumcqDYgHWI/
s35aUJV6pXX3rY+jUGpwROwcDA2Jd2oUMNvgDFUz+JE6zPrQHoGMFN6oDOAdxZdr7g7UrayT/FTN
wxc1DHY/8eRdtOaenGPYbj2PWvKihvFah+EktQn3NMxQ2gibaiZ596Tmmmm91K2q3lEVfF/2pfL9
vRoFQZuA65t6Azm/+DQ9A1m5gDLckEUSTbGJKNkySt4+/tLVHu1MW6opc9NsXgETedhQhyJNtA9J
8E0NglCteI0fu0AumQBU808tIHjFJ01m1Jpya3s74BRj5/bgF+6RHvpEF99Kw1WVNMGGg0FYyhAv
gSPvSEcQOdSQRWkd/kOvKRfwdLX+QIaaDmy4f+vViLHU+Nex/r3X1IWIAMjuezExFhm6G4ssOTrw
mf5jr86yseGZ+PGuNTXnEWBT9amMvZMRxCXDKyFSFpuZL0uvxqdMNXHpwBawACkMmKREtUVI9mPr
DuHa0h1vpWQ43Cv2aYsgO7JOerM/hw+uCwrLqzkqAa77jLd1ZGV3Nobm8Vgsmdh9lOaEd3XZaBss
nWlJMrqYyBI72k78pJHHNETOXozANB+oQlpzpIULIBk5eyXDxvuIHHYEDDTCE9Kzazbu9KgYFqRH
XscIgbgUCPxWXamDHiLoFmAyZzlX/Zj5OKgCEylZImXHmeLNPORMOkwy04qsg6k3n2+m2N6lwM55
pOGkv04MHnVzPEhb4uYZCLNWXYBnECUrrNrb6t3gyMmkBi8y+Rm5KDupJj4aKe/ctV1W3lndRtTq
06IFzMhOzYCPPcw1cs1a4Mu/z0quG2xvNPNPNXLiecHD5J9IQhdST4rxuW4TcEBf14VRI6+8t3AA
qmSWAQrHbMATr3Km6cLm1PnGSa/aedWPnK38JvqGsNZmPyXZ+EAX0+vHB5xcH6bR0I4uOOvjdebi
CTKI+EVpTFqXAjsBMF49R2CiJvr3XTEf8zw4kBpywtFQTkO1b+Px290IZs+qLUOEwuLGpjAygtcN
UJ6mtaQGTub7dshWOcMSuTEdzvgljZMBezI0lDSUY3OK6YO+u9Ecu+EBwdPugdyUHvfIC8OLWHmW
nWNuRw9hsb4xJZJLT20abqVhMS9USiKcX8+W9lH6RjIvKNjW0AIg99GMTXafbQbNqZc0n6QjFfNQ
W3FH11bUIH1JZoH1PpZ8M1fOIEch7aYFA4xbd6BSvX5AVIpZ+9FPogTkFWL6pXLvgRDI7U43ssQE
3AsoNVX3sYtKbEaDmEBYlKoIVXcOyD14q1JLx21tJ7iBpHGpaAUaOB1A+yA/HFKk+/BMLVkbI8uk
WTmLiBxErHysa/JTU9oZ3oIXY+jVcmqpgT4aHqbfvNauBdwAbsvjCZJ73ZeMlQy0xLggudjPF6qe
+tNby52M/95Aejg5fu9M9bpwor2DzATq+6+mlGWlp8zfe6R0VL+/mZ6d/rvOCn9975Uy/a+m7ruo
kf7WRcnawADWf5n9+C9Oq2535u87090pr/92s1OO9abH6f6/mFI6ytTfzMtZUDp3/bQp7pelOQ+I
28XK+ZuevJOwrMtlOpraMrRrPFfMmnWgEl3yIL6VJQg7wrt6F2beWrX/rSPJAgsWqcS4+9VvEnCc
kQVmWSEQP/4oDx3Sht7sA3IM5cRJuLe+c4NM/tmbxIgDPGOLuNjKdmlR2rotS7t/jEEm6EITcevn
bW85UlGtZkCu7W6t/+mVtHE3r6pKt6ZGVA6oex5CzzGRG/w+maSDdwkIPSQEtvPhz1GVnbt+amRS
UaOoHlS660Yy6vsfHCZlAEoBptACx4dYV38zJ29BWabSjVC1qDGVjEqq4e6+/jaecj9GgP4WOANI
RPxtzf+/BpcLxESuEcgz3HRTxNESFH0grgcNyxJZhBaiPzxvD8hnbBIDlPK5xKnPIhWYAhm2bR1b
S6WuYea21EVK1x+6KeCUPaFrzxagR37XrePOf256oEASrEECu6T7H3wQdvGE/H/z4c4u+Rs3YOrV
qxlnuQKRXczDnQ96k/n7yRgB9SV0O+FvL2AYxDz8qw+luLffde/s0vz+Rx88p8VbpQEwsv/dB8Az
+3vt6i/d29XfOx/+pnudBzA2aK8VQ9QWcHQQcoU8mgz7BwUffOShaPOyN1LgD/OheaSWoAnNo291
F6opeVVbyI2P0h7ARk79SA2gYEh3mR8hHFkYVT1Go9pMwMc8K3lpeMhHjhFoMMdDD8Brv/cuE3Y8
lAqVospOcXJbRlvVMOfcAkBe+zG7DkONRuR8btlcA4Dn3f1i5PUWJ84B8G6vMuFwC+Z3nvaIqbnK
h9zQV4k5hyCPgPvUEAOcHHkc7qqiGaIBgeGDlzvDsKVLpFf1jrNHbuB35SXJ/SL50IFo+ijvUhvd
eQPA+VZOu1LuYjwUOuODkvhZkKzqxNWkNzTLQOo2sWfvAebs/WaoQ4RwzkXl2gBevDYA4CnYNYPJ
F/LDJUW7jo5IIClPSi+dRhD+NZ4nXaKG97VBg1JHEqv1odys9fJmfSg5rY9arA8lK8T6aDqAbCoZ
lZD1+Nf1Uc9uu1Ku0hpBXobsruR+CGJJwxiw2UafUhX31iEy6o9kXOnps/m507z6oORqfZBMreXr
+lC6d+uDGkzAg9L6kJ8vyWh99HHwtj5I1nuxu/cc67vyhuS8zD7oWlId1VKmNQLAZoDLXz9MORZS
k8QaUeIQDLKrIsQTPilQw3WNkEjJ1RpRMi8FUQ6tkTvl6zpR8sg139aJ/CrMwNx7HG+/V6FVm4cg
BDYBgv+AyUrXuXTjU2C3VrLSE8QVIKdnW3gjZIPfjBsqRpjEZBV3k780yxDPgWaanKJpNJMVFaVq
ArwqMObVD6MwKceQRWWORrNzEEiMAIIDIkrVLMgEKY6uWY8b2ce0B0TN9QDEIN+kEunfWA6QCrKu
DCAhAwIJt3TvOPXqA8c5TA1Hio8a7mYkmoam6J9bu327d3LhZmZuRvcL01+mpjsjDxa3Kf2mGxZ3
SYrkhbwLsj0h5HoH2lI5MfImlaKcXBdzEiDvAzls1zm4GZVMgvB1BFZfhQQTpSS702jADLTXQ64D
Lo0+u/sb6JzEPTilCF8Xnyf1qUczOLRBArCPAjlyVRBewKAyrJo5DldUpQbGzVhDoqrXIZDOfCy0
OtEWqjlItBA0BgMYkzOEY6hWUvGa1kWSjxFtZIs0ZledufHBR7iQ9RtrMzNONXwis3MUpposSpXU
/xQ2ePmmVk5jkY93fpOyHLB3524/1fat37Ll6rP0QU2CjtmRPt/YoaLym6q3Pgq/B0CkUEPk57n+
NoVw2RxHbTeL+ZUuUz/ET403U30zcVeXb+xLH4XLiA2wjvfTNgDlGdEkXrT5q8uWXfWLGwdIyS1L
U7l8PwkV/NbMEqAMYnHc+M0A1b7Kh/xtichbJZcTrA6yTJebtfM3t8mbWcz0X93WkQQNVD6w+NAk
3BhzGP5nrzNNrWo8WXp3nWo3E0uuV2J1FzFIc7wYdJz1qD8ioPUhqJrmFQESAxIprAxQonbzCtJW
8wDkFdAgidY8Coqd10YmsENQjXPkunn1MCAHA9U0qoEGm2J3jaoZTn6XbTFlR9nXDhG0O+fRhaoV
kD5S38txyCqGLX8xO3deQISXvYDdciGlwrXeLKRrid0P5753M9lIrgW9++ZaDBauG9dwUpRt+tC8
dQ1w/LeuIWDszTWcnwCYS7hGN/2Ha3HuAupGuBYabNEXrH5FWurOr4CpUGTMegQChPWIYPQAmSeN
v7L92XoEHT1kHiBdmZ8BfFJUSS9C/jL4tKQWSchGGTZf8Uk1BxKROpIHBzBLF0B5EwNIWeCEezBK
InpIWCQZM+r2Iea/lDESd4B7CMokBcDTu49uCjiBoPV8YAe++4gzqnqHGECEL199NBA5d4ktG3is
725Tqcirh3CqgHB5dajII30ZdoiWUTItrU3gNCBTWDmpxYN2bvGneucldwWmlYfoDjEUucoRELfk
lhdtlcyd2mTbAlZNukQNeJq2T87ED1Tz2RAx3IOzSQD9cCYZjQW4RX8B5Hh9qyai9eNx43VI4SU9
crPpkFHa4qRFiWTJwAFCHHUX5TnC9pBFzpxyp266cjq2Rgx/iGjg90+r7TV+RBjyi5oH6Rd4BGfg
pz1QjS5ALQEZNHOCHXlJsqKaunXaAYFJVsXnWBisPaSp80V1JeNArY3ropArgiQFd7AzPxT6nlTJ
K1qkvJneFqmUXRep1uUAnPEtvXr0sptlTP1/X6DkZFkjpY7NWKDKP+D1h3vkKgGAQ3ygdHGBTPvg
AfZWiWhkd/ZfIhC4HUkuRdcVqj4stUKVjJnlzQq9mV6kbakVKqdy9vDU9vsKLXrP2IZTjNfK64dF
KzSdppuFTH6Z5XgI4wGBHdcbUitUjiAa+MzBCh1HgCi/ruSpqG5WqPKem/bNKpXep4a/KAAEKxc9
uTUU3oDHBhzNqgm6rlL5YUkPsUKzrn5boVIE0qtFpcXVTs0NoFxvVyi5g9Rufgzi7kXNA8l1AAHc
rdDGQI75HFSALL1OBK3Q3rDfVig1XFeomhsy/r5C1TTkJWBiEdGs70mBGooYSJw4G0CsgfhknH6o
F5k7Vye30xdpobtfwE7irTs9K/Y4TtJeNfATIITP+4Kk/WhdDo5g7wYYWV96Z9J3nL4A+mxiHQ3Q
4z13VfeJ5LNRTSJJMTm3iV1/cAzcMjWYoQHUsH6eLlU2Au0hnZHN53L3y6j7IAYN7OQxwPbNhbM4
WcbCJT2YfrltaH3obQ3pPjlggKiDXwD4HIGJz/MAnNnQY3hhFPrRGIHBTMs/uj5QOhNw4axJHoCM
ipetACOv2a5BOJG8NaR/LqaiiP9pSlAJmAJplM+99iV6oWHiMXQBEwBEBM8A/2kBgClyK5mBHAv2
OBESVes0U6TPYwDN0Ewhddd5iQdHzhRY/ECTi4yUI2Kg7meqbSNg9oqZGi3tbaaQsPE2UzifsgD9
BK4V+izS0nmbqRpnMheAgcRLukPN0n91rmbezBTJxUx1odU+m/b8NlPkasWTk+PmbzPVWBOg4cVH
4Q7WWmcs/gQc67eZoltmWFEj+BBvZmr2fe0LMHLFGvHr3N3wuUt2ZhdqnxH1sMC/wPSqNwgtRO5/
94i/5/bRamJrP6bhzwH4lYBCwYXk3TCfklCPTkreorj2XIQgkQY15Ewcss9gpzEb3UdqD/rrOUpt
2XVb0qPLjBhwGkaNIA2/D8N8fKqLGAHxayAtIxqX6qUwXyQxcrFFM3U2hXmwi3dbsqDM9+93oYZl
yImnu5D9yTxIiHC+LRyl/jdDYDqUvMlsfwFeAuANXHWvk0UjBABpgk/vdyBH1bKfeJgBy3zJw4cq
HdmlBXPcEYcrwIvKQwQBC5lvuOwyWQzpzV5526BzBz+B4K9akwpdqIfX2+0OQbrA3xd9g3Ri5sIV
xdbaWhy8eST3SG7ghXrBZjZub8aMAj8DAAq2aEiTHKRSVOQNshkAzEVeCcepROOWDX/y9D46KH1q
tNMUSFeeoa2owQVg51439c+5k2uPXgfomdFw+c7FQzOSRfIw3oJyMF9mopl0AsAHXjodJ6Oah+D2
EKSbVNL78GsC8tcDaZE+0IWa9Twivckmcylwm46Jxy7FqPfY+RB9kyo9ZI6jn+SIQGbDo4ybBeu3
uin8c/QIeFrvHtBwPAS0w1AhahtikgzhJNBUK2M7APMqWCALCfPoJ8FCjj4HWfKAnMmF1CYdbtm/
eNubIFDBzZAtbF0C6nto43XB9i0LwlPagMId0b/gfBcXkhmIUQRKgKiX84T446IMPcE/rYHO412p
R6byAChu/JQqQ1TiyTe8IrHDpOPxd/U3DTmA5TOEG3FkKN6Nr3ySw1Nd9skRnx+wud0rHemIcowG
xBfIXae9A1gzugOGLN2VOwK1DMB6abto6doAdgusOzlIbGo/ZWt7ysuTgRQCeTF/r1IryfwWKWWI
5AE6w1U5AFb8TV9qkKNQP93dVE5sH9+GzBBziGg1MbxU0sFDucgAfrCWDtI4UoGKUpoEqb7Bb81P
2enPeyEv2vZny5G3/ttN3ozo5Mgb9hyerv/mtLprNR2IDk23jHn//Om+UvcYEBdbgYDi4RWLBUb9
aEz5HlzuwFcVIroEfgOEtdIEQfRVBgCT4KEwlzMyavEUJuSxeGos8ZyeIoXmgffZ9GAYGcjJmH9C
GOgkRXHjGyATv4DUYHx4E7NPdgS8NyQQaOcU3A1nKg1Tpp07xFgi2ivFO8G7XKkBM984zum8jID1
A8Cj31WCoQKxRNl+JzlZM9JmetMrmgIgnaM33gxLOmQewFgeXmGAPmJ6zXaewqAAPyrQCDV8oXcl
UPCercJwkGCJuOHJzZ9JFFQi8HzmCKwQGu48V4cOeMALqspL5n0ACOgIJEb0SqMo3VkJgxOiA10s
Zq1GZGc/Uq1gaQ72qDAAayA6FMxBMpR7YzCwjXlVT8a88YTCnNTWQza5G9l7RAwmb8oLQpP7pTPa
4zfglSycxgBAuQ5WEM7M8dnwi3qb5pm+z805fiTdCPsQyDIHyaSb4cTNCr+2EegSgnJl9tgyAg1k
icM9x6yWhT3iH7q1CjAngvNh0UQtuBepzqziO8Ks7ENoedXZzedv7jAVS8c39W9GayPLasx/giUx
XgB+HmyEIHDYAD4qP2a+bp5NNwQ3V5m1n5HtdSmRMPszCpwT8rj9z5phixd99wWMmOMyjIbxgAQ6
zhfJDNC8BRuDa9kE4wsCTPPxMJCG1Lst/ykhg3ShjmTCBbjmKvczxG8BLlMfpvYfrffwxzD52SFL
rPTJAn33wmC29q2w+Uc8FPovcVhXu7kbcTjcldUrMBAu5lj4X+2kC5ZZpE87x7XHjxNYYlaFV4Sy
CjSOAOHkbrfNDT59HATQ82hWwaYUVe64zrq2kGZNrTX+5DaBlrE1mTLLBokA6bOlC8r5oE8O8diA
i7mbXDyXtyuqzbXVP3l4NtzwZi6x3FDts85CNAsQ1m2tmw6pCQYhWdSQfw18MiFlJU67ZNEgadCY
04Ga1IVkN82ySO2I/ePG0mOTAdZz5+S7c3riFi8nRB02FpDkUutUt46+HwZ32PUNgP55gt2zKE2D
jxUi6RdlyuIfsQdkigKMLou2NvauX5lftSG0BT9u8JyFsbbGkddwBsypvQdjRLNj9vBDY43zoU+y
dQyC2Y+174L5BOykyzKtq38KJN0AOLbwz00+t9jbjy8k17leg/SJu1sjtqt/rEpDDsGcvAK5F88O
WWgsLSH3Z24uvJnFlz7KvQ95sOZtOferotWbMxeXPEL0m16P+ygLG76lBuywsAULsWUxd3VzljKh
DJobvEH1RhEgdcLEWxz+940DT0CrkBn9jhSlDhWBVDKJrf4OhPY1P5JMDoM4ddA+doW+ISF5Ij0L
AG2AyFcduTHXsRkoEM9NjI0t0GkkskuiGdouCvgz9Q1z4Rj16FMTxREharPBTtRV+qFGMoYM8MxO
+KfDYkgXEYdL4OUCfUaMKzvLomgutTQH6qKGNAZRpYbYC3eD7dZb4L3HT7Nnt8egib/iJzB+oosW
DiHiNp1ppWR2GYjJCSvABKIXNYQ4LkY4d/hIolTLP4Er7BMe07HHMSBKCPjk+gVbC/oFnEuasWit
IF7gjS3a+VGtX6iZSprO+RHIDPtg6nXjpl+D/dVlafl8rZRd0Ze6ecPB1gH5ryQkBjpPtOmRuLIc
m2a+xMvEMbXjFIF1i0pJWb2V/iYDdfQ5nOdge6erqqBxmyuEQMHo30xlc6stDCBzraTKdfBBeEBD
AsL7EGEXcduMWQ/gD7oOIdjLshQAY7IeeIULdFKcQi2tyq8BZ21ClxQMq4qAs/Fp7MLirC5NXb1V
HQ1/tcwCTBS1UgOvexxlUd3sZ+1oMxsAcELmpwkwQd/a/RiBZ6391vNWARifspeyyfSmBHsajSs6
hll3OyQpBmHb4wcdUO4jjlsXTm3mP5hbLvO0ABmRDxhdYCzGX3mAr3Fdcf48V0W8MQB0ccryZjpg
X1zHepr6xyhj4coINftTPbAvc1uOv7ixknaMcXhxbTv4nGRcW3IetB+0AfsVQ6tVxz6wvKPv59qG
D24mcHGBj5Zq7j9GkT9GY9teZsfN1lpks3XtRT2SD6diD9Dpeg/0kfpcdVa0wUNB+aRbzrREbnyI
rCr2wxqH6UduIGqaiE01BAQPU2X+SN3oR1G76We9a0eBidY8TcI2fhTtjdfnL7am248R0CA1Vj5S
RfNC5zFMhu9hjq0ZEtFlcjmoVO1iXitZK7bO08afgIWLXtTgD8w/a8G4JpGVxA2y8XfIFS/Pc91H
R6RimxvHHqtnLZ6A0OcCzV2Lf3SCgx5Qqd9n/P6/lh0ga1SfPijNTe371bPZAYBOT4zf+4yiTy36
cPBwni280xyBQP4z9nSAdO8LwLV+7thonhLN9AAoxuLPUWHnawtJursxSuPPNp8fXUN3P4DjKHkq
5uqBOkUm00EjwZI1VfWyY4uxzkGsIkzinCZ0Qv1TO8bpufQCc0FiqzH79eiMfCe15vLZ58NTCTaJ
3sJL6yn2kY2eOIjy6WwgQ3Z4Hs7yvhgec9fKdr5RnnyRKQoGI3bgnSdrtsicJTnTDO9s6CGQ50X+
MMno0uQgmTXFX49INlZys/QfsrgYEQdYh+G6FBmws8iFlXXXqpqlYbnBmroElEJc9KBcDvH3t1J2
tGl2VqlflCuWl/amCweckgpP6UKDju4U7T3b+XYnT0xQwoIRaU/yidtwfADr8KXFf2taR6Ecu2zS
tTdk2unuDlybvVSgsN/fyfFy3YPwy+m31IB4mpXeirwAMQGsATg5T4b+bYS0j+q11kUuvnJiHoyk
r7ZxjEwoWS9CG08qvvUqqzNgzU+lj4QHSt0mJ2sQq0XZI14b6+2MX9XDKC5UogsQJMwDF0Gx/yq7
U6EqKVM3VSXZnfm/ye5UlHm393dFBYRLZVN5ZvW+vh6BgrQo5sFAdodrgEHTCZBapYUbkgGGHw0a
B/b0jDcHkskGZIY8dAMo49GTtKjkTOYXP/AAgSfkdMHTv70adBatPbCGShm+Q8G+H5KfpEEDU8m0
NsBPSR6VJiIaisWQ1PFeqeKw1VjbvcdXI0Afg4XbedWxaYHmfR2USn7rLhEE1l6Uf80A3Ac7QyRL
4QLwbUAKd1qCAzQ18NSUdj6sjenonObZ3Pdz1LZIIDT3ges4JzV+ljrdsh8ycyMtkDFf0N1Lf8yq
aS9h6S0LxmqcW8KzcMrqo9TmE75PcVMZa3XfdIN0q9IHmgRMhhqTSmLGJsvA1NF9Rw3eXIBPD0IH
upOu1JpDp3tf5Lj4dIDWPj7IRvr8tL7Td7I+JW6ICEM9WEpjHkucY4sXeDWmBbA7AIL1eBWM9PnV
N892OsZHWcNDiX2MK90+1i2SX7BJk+6xnQxwToE2roXIWrP6VERqojqJqiOqqlVVbeRCHxrOvYVW
dDutBsWTW4B3N5yLYxV7xbERF7uoE4AIiuKU2nG54K3/LiBVWaciXXTsxG+M2f1MNZe635uTUjJK
Tb6jOQvwSKQ7O0Ook66Zz65bshct/BpbdfdqeXb0oQm7M9OC9hWhUOKMFQhu1Ogh+u1QAMxlSa2p
izWWlw7g7EHsGtbeobYL/pR6SfiAjbJNGvvZE4kGHxR/VmrUSyXTjSBb8sZMdq3oRXqe5q5YYrcP
pDZ6NQ6EovlFmhXWJsPA/7ph1qvYxgbDpzxw4/Uwht8yPD2cS7sHyhJAceWFZFQFBMzSjSLtqER3
al2lh0vQk9XruwaqkmFQOprbpna//quR38fCY1qD57zf3VHjKGfv7PlWhXP1wL8fB5D9bDWEPFqV
gsbEsOp26SBxcNsRr0zHgMZTdw7fUnPq+CmIELJsmxfiJ/73C5Bhwh02c5+UnNQMHDy2C4B/AIfL
Gd+6cQ/R3FWZMQC9wBQ1kApVNeqi7HgcsOF4n6rWkZbPO88cwoUVHrQyzH84IFMCaGSSAL4N5N4F
khv2eBzNHwFDM4LsfDS/DjOecJmV/4yb5ruLQNGPftx5eM4CQklQfvSRpHyuCy1eI3F5/FQE0XOa
WMVPd572rR47/8QFUJUrk1n40/Wqw2BxtvEMw3h2a94syHJdHtpw5NKbBNnym3QCEK8xBcOHFsCy
m7bGSQT4KjPsYte6A+I5cGpRM11AmCPQH5NurWRIJATGYhf0mzbTwLQA2Au+5Hg82yI8c/xAinxu
RxwTsQAPipBRQ4z3ceyB54gIycTZyRjqz2Be9QE0Am/okrr2frL5eKYOeuM2yPGqtGVkh98mi1sv
TtYZT2UDxiPumC90yZwOoBMVe6RayL0Cb6QNO1IV7yPlCuQO/paqCFottr7pWStNWAPTS4qz4miW
5kJ81ZG5rR1n01hw7Js9l0hwfOiy7FOnpeEnq0j7g5XU85LVJnttTPCgTR1yxCogsC58t0X016BV
IHgQ6M3WPDngK4yCCETI73UpJKW5dx2ppItSmxflxhzqT9IEtZaxyaITFaWUuocWMCGAaQubmu/Y
4u8cIwFKFPC49ejgpe8LkD/1R3UpwhK5lg1C2q/yegDXog5K69V0leGNvzvqsfsBzGf6Y20n+uOI
ffmVbwOZ0EZK+gac4s0OTOTWpx67J7zywq9O5OVrvDvm2JJqnZcaf9G914JL0sW3Fxnw5ck2rfiJ
Z/4PkqcV/lfqlg8XxgJEYMe+tpAdUuT1mokbPGIvIAfDfCHo7DGCBhBC5hp4tw+SZuf75Wumt8OJ
ayBK6yuOj2uwv3tu5PFlEbF8if3wehfYzABoyjA9aoAiSIGRhDWKzde11QzJ2tdtaDu1tgFNU/1A
yr5Z5PssHkG0TNoRNilxIKkDe0vYwiPCDFgo70I1cPiZT5lX8VUcWwB8ptHrT11aDaBPQduUjwkI
CadwxWis1E4AmsaL81t34OFGJgCF5FhZmAqYWNOXfntRbT1UmYiWxch0KfO8Wtt4MV3LHkDdXU1V
CVYPpByu8wmbFTk2S85U4oJbT0tHYNc14elOTho9MLWXBU793rqK/ojPvxjIbdq6zG0OdAnsAYli
VOxmBgZ6Kg6AZ5fted2+laiBqg6QbrRlJ3SSokMfUr/pflOUTVdzVDV7YD83ldssbhRlkdpnu3Wm
Y4fXK9AdVs2KRr4ZHqmGOH1tPsYaDg1LFtT6tgbG9GowZm8p623oGktsjYRrtwmqSxVr1UWvC+BS
9IJNrYnmaiM1x7gFqpihO9u3es2fKiDL7Klj7wHaZqUb3gboY80RubwVMj01q15YLfb0aJPi5oKE
rhWrWLskmdwAUTsrJAQ15cLu++CoupW92exnJ7J2nW01K0sDuO0AXGtea/mvAcDzBtBrvptRBghp
ZjfPLfCBsDfIh2NgRHixrRNnHQDV/KXiwOkE8Hj2M0KEmujNU/a9jacGfJ/Wp0jzvIsXFdaJ6R7+
EnLwsrhI91khNTpZRJWZ7iYhnA1jPg8tgNNFh8oDqyYYkECYJ6rUjUqlOfoXUJUgtlkD0vF7G5ko
HByzuj2o3e8aGA628dCo/1QmAGNRIQy6bDfF+CMDMt4v7vvPcTjiELoGFVJW6e1jUJfhrtJHgIjP
ATiAJ8Ax15rTf9Qq4OIOteb98KMfs9ZW69ni2rbvubOJmZ8jhqO1y3XNQQniIuWb1V7u4z+8y9el
iw1bI+eom2ZuPnQRmJYbq1wXgDkCHcPkrWUrjt+Ssw92GFlFUsO4zjqTQ4cXC8Oa+HfO2KYHVnWI
u0Yy16AnP1k6fy+iNvycAjtq2YKV4AMQcJqNFkfGqe/M+IB96G7X4JfvAurIbN1mbfmSJB0ShYvO
/uIG8YM02b5qvovdAyuuP7DWL76UGYLeurl2nsHd0KyjjleXsi1/hhb2M0Pg38fjtrMdfe2Y+BwA
1TtP4Efy/XEFlLoEvE4jDvVMUGFl4iJbONgQYssATp+uaWduF/rZChxjaaaptit5v4tAW/3q6mDa
K0LX3lS24/4D+tbarPqvQC6v8btVV/g/1N3nis8fSyFPAO+/zEF4e8GjnnGpLQtBNXhY/Iq/pI8N
gNqfUxsPNnhNqtfOPFTLycDWMc4d6wNDPGcGxKiby+iP1oWNRYeAeavYIlMbZC1Wm1sXPDnf9CA9
1detQTdmG/xzEzjmpuCa9gRsXZzWdxn7rs3WetDM4J8CpIMrL8DWIWC5ujO2V7vVOJfsCwMdOM7x
2XeEpeGfbACmDDbW+jV+wEQ6pNlsh6yZQBJZ/yCLCGU4WbptfcrM2MLCS4rjiNDfh1hgyCelV373
3VVLBi0cxgHsuz90DKQbc+Smz66ZT0Bx4/MqBhzBM8ly70WbgCxMEux+mOsxnLHQhb6l40/SyZdz
EKf40qBLrOPwqgMEH4hhUXUNQGm6jYE4OGhQHxzEFOBm6MMtyRKmWw9FiCOgqw3mBvPSdF3grAsb
fl00Fxvsq0qDx6Fgk8gZsEBhN/PD+DwmFg7coE+dWgO/Kl6Cn8nYasMj11l4BCxxXOD96/c6fnDC
4yguVKLmApjjeM4Twkq3uLNUTWQpB5X1tvexbXPtlyf4HU3xe82MRF84ZTrvIluQIvYhfvipbnhN
91ZvwaMCKjcH7UoffBmABxIXJaMqNYAi780OvZXQRdmWY1G/DJnRIAJFMGvadztAygfABXedExsQ
bWY0YfAa4AcMMMwT9rRElTeZsRoRurKjqmfj7DBoqvZsAvPotZuTjWXHNVIlC/M56uK1LsRGVZvn
qPdw5ilsNE7t7WaEQa9oQIC7ZuvCH4It2QBWGAiQWm84UXXW/H0etsUTAMARxJ4YC+rUNbl2sYr2
l1m5v/CO7R6dogZrQTf8AHRQd2xbNj5lxv8wdmXLkerK9ouIYB5ea54Hl93u9guxu3u3mBGDBOLr
7yJxN94++5y4LwqUSgmqXAaRuXKtxoQOXX9Wg8fz5QBqjxUeI/7a8hP0+95ZewZ0Osg5DxEBKWJg
6yZvsNhr4MZv7B2trLlpfG9H2ZMMtWZLzYZUqQzrdGXQWlAyeU3Mrjx5hvUaaCrZp4h1IniNAtwt
fsa/uN0mIcDFWYktYALeeUQswwOydVvk6ZyDXRoKqfUEBIWIRZ5z3N2XYO/otvhJ2c9A+jRLtwUt
C3Vdp/PXQyy1dTO+e3hAQe8dVQpE2OBcFLo656b1Rj0BsR0I0poLEfIIdflQ5KkhjX6nwSpwcijs
KAiejjORz0pXDAVpO+rqwgmwc0iiNXW1lOkHwzWdxeScmvk18Purl2li1fqevekRzX7yIGG98lLI
ycaxnjyRrQvqZ5W65YlMeJ2Nb0BGoe7QlOkykkOyN4IIBIJ/JsyLpCByTKFoI/5tgXnCf12ksULk
wMOuO5p6BDZ7u8zvidWGRy6G7N64YXYHlgo5mlgh3fTHVmcgUCxtq9qRjRrkWoYldH2czeBX0EwF
RwfqcMJUrGkZ8kkAZ1j5yZ3noX6lJs3TJUpW7fNsUh3rT9gPb8H0akxeNFjWebWrDSC9Pg0MkRXh
5t/x1Tzgj3NZ4VsLJy75dl4dhPKocHLU16ivhgt3vtV6KM6guMWttQQX3KUCSec2DBy+iFnTO9uQ
p1BQQQ6qd58gkeDe9BgcXxAqx83aFIg01ohzF1nmPlHToWrK1cLwlheO8yRSOWz7MraW0ATHDCts
brYWtGcadcA4dMhbAfnbcXWaX2u8BqEjqw/koqu8OpsORGv+nMHNsA/pjNzckoetW+7NarxFDszn
LsdjdKGnAbKLVX8quB9cmnGDR002dkvTu6VZkR0+2W3NjNYQm4Ly5+hGvuTSG3g3sVqxmdeYp7Z5
/+Z6YbSf/WkwqAGugIIpkpb/vIYAG5yzjfyoV0FBezGvyb08W+A1MdrNq9NcACDNTegn7uQ8zwjH
HasAUuafH5C6iAYPi4yJGDRv//gOUEhz8xvJAMPtoarIqnhRxgoK9343GHjCGx7YL23fOFKfmrlL
c8A+g/sch2LcmbmBfjBt3JG9LkBQ0k0XFS+dL5nTq33e+qAZG7uFgBKllSHz50nD+SKMEniowBAH
GnUy+T1TgE/SIIBKEOHw2udKFtmjs8oNOenMC87gwXs/QdrxjycA48T7CciZTtAUrTgoM3a/jCdw
GpBEB5bzE5XAUbswlF6efJRtfGgCsGivOglG8E8Dn5znLhAlzdHo8fDBQmROK1lnK32EBk4noqEK
Ag0LiGfk608rg1OnAQboz8W4Iut3cRG8X1XIAJPy06dB2fE9re0Q2nkG+AMh6X2nRupdsGkKWy6p
249+IqvLfZuUfKEHSTL5KXy9x7gVN1opEpbaZgUypaxBFERl4iACpI9qhhSCZTFxIbvnInzbj1WP
cArHeAkdUWPbFcplQuf1k51m66yEdJOOhD2tSBPmZVHiGCH0oWvT2WnANzxIkQsbWSA3tnYD99Nt
H9vsVVP1kavY+D7+qyNGripwEhgDYsYVW8dhYv3Vd3ty4BWUR1mRuqcqGBZ25IRrM9LNF2MIIYJl
BtD+dlrrRaTOe5f0LZBQsECFlwGWMzrTaJlAgayH8DyZsCtEuGqcTxP+H/NpuXn1f5s7X8qnc1O3
YWoJ+uRqPyghD76XyQMd9WN3ttFAw62PLmT75De7/NtSpmadQlvFe8hopGqBbQQ7l/k2MuLaOVhe
kZ04KsGr72lXZlfRQOakAbJlmURhRV0E1Js7AML13YfuIJmoF7kMwipaUSK44msx3r+q8mKMjeWC
dSTpFJIEwuzale7F2NWnj0RCcpCe2RXQrUfb9N9oe0CmIUy9dYIsw2raFsQeRFa7VHP20xbA7P5t
/uTL8tpbx3ZnraDpW27yUT292hRgWwhHaTpqTN0vDlHarq2k71zEDzEAQZFhlDbMyoOZgS2VujRi
eXi93fwZIZtr2fD+MBEEc/oB2U7Icqa7Eh/uiwlaw4OZp8W6yaR6C8wMENDqX+31aAfr+Gd/C1SW
EC+L/DW3dRQ4mHX9hu3P3RhUj7x8s2wcnkQLz+YAoLnVX76Hvf4Air5nUcce6uaLBsm2MgBfO7fB
vhT5kJGw2DbqHOuWA9aBOtLEXGltmq6QXZRPRg/hArwEGzvqNqx275a9tZIUCD8oLTrbvsokiMcQ
UKyEkk+6Dei1iQgQ+OZgE9wX1wZSqzSdPGTgQBfGQEHxtIqFSGkhRQUBOUzo3ISfK0u/gtj9e6MD
EmPzOsZrdS6f4xgVMpqGexvo3MQzcpn8CcGKJRAO8rmrgpFUKsV7p6eJBc8C8dNN3zrdz3/5nvWm
ElP7Euehg0KbKr+UqomgQQaxegHQyR1gzArE/1H+lxtHO2GjdCcM3HqjxU2/wl692meDab2aaXkL
vFy/h46VP2QZgaOPW6+DhqdZkvnekrwQtP84iSfVza284Q7In/NUPxRT/sKBGNpOTf9MqfAXHKUQ
Oxf/3tGSxqnvjf9YgHo093kOXmKbOw18shlBkm3NIpW/aDS18xI6y2WmBNBDTPU/WZpBrL4CPlZ7
IFP1o1dGekVwoD1rEFK18eqircjGZLvVvFo7Ui8Nq/RKDQT/+FhmhJ/PaJtHWwBAtBLCG4ZmLqCW
OEBFtAtOok3DU+NqhlyAyjE4OWNTA8+81hXQcOQDJhlo/NSVht8Qth05RHaOpVDxDiRE+EXABPii
US0cTwE7NvbpaG5mWw4CcX9w0nPUSYjrseZWF4V2QZ2B/txGbbJsvNzfg9Fbf4YCM8JiWhOsabSw
fXfvDpCUoqnQEg0uqFG90SCZkLSI7Dp51uS4dNB98cIqutCQa3pQEXGLdE/uZprKTVLFCGiNl2Fo
ajj4BpJZNMpQBHzlBYKe42WQB2A4C5Ars0cT9eKi2XjniFGZkyvN2zX2ED1lQoueSvwPpTyPr2SC
jJF5jnqANJ0erxCFMXjb3vFRApnyIl1auQNdL91kW6SHMN41KXC62BHTZEjmVjeG+BMtPJlS3d3z
wKo+2CKgndYW9m3radE+H7IFOJ9LiK6Pi9rliwEY/o0WsAYVnXplvVCvGi+ba8pANFGPVtN8myHW
ontRuXufX1s7JVuIhY3emnSgVmd2W+rRleFRI3eWB3kXhNIz/G0AClk1WiI30wKs9F6bIXGgPocv
CBoh/Iw/+Eku4qjtbpqdqls4OP1NlngPGurY3wYO5L0XCFSH29hxoU4R91Gz/puRP42lDF89+fqS
w7dLmzUyVs8kb57nttzruoc4aCitlz6U791qBBxQNyiB5SXx87lLcyOglvYts/5jbomQxDXDjXld
gWX53PeILS/osDDwj6Ns1mxUV8LoFGPGcWwg643MKwB7dqS6Zcghybl0q0dudvXTJO8X+u3KTqGG
Rd2yEfa5LMI79UjiT1Pil53H4REBEfmwgFna0WLkkeWufLjqiRYk99Ky3heksbRyxj9eVS6UgxeN
QA3XBi97eEeRfnLAn/EF0c8+WSumId6MqPrkQ445IpBXu4vkqgs8KL+jmihZi3oUp/ODdvthMSCC
b/jVgfWUFnPdu+CmfplXqZ2gxk1CbCcHL9ScHQeF2WLqx02Of/C4V8vp4hDEHK5SucYS2p72el6H
jsLeByFJVusgIxo/ChlTs92lIslOdNVkcgzLQ+lXYy5rL6hXdhki/CJyefLHhvs+pCXGo3+z+UO7
C2Qq9rMvMKEfZ9F8snUs4NsmEd/+q2+O8s6lTLVkpeFV7Bz5Bt7mEr3bRnptDUAZWeawiFRdbqEm
gnKG0UkBnnWOotGdnCpU2mmGao9ki6cp43AMlAR2A1hc5Wk4zXtfkZeA7SRs9d4dvacLGI9UjoIQ
LbDCzXQqOgst7iJDurU992/qfRilw543OwlE/4F68znJGfX42IZDJX1JJ5pOTD4cL1ankc9qsn24
jvGDuhYfUKditMjgjF8JR+EmagEdYH5YlX57X2f0nE8IkthTGZlQOfzzuecL5r6Vr5nfQJ+VlpqW
bTy9wv/Xji7d4813Jp1qWxdJd6qQnEDBl+7IkxgbGQ/2Fr/252H8u2sV8mz40Y0+5E4+NNQlyGa3
IKHfzJNpdO6SH9lcPNl2jvSO0/wKDzYovCPBON5SqrLrz9PR2EXlFFJwUFddfxqY7jLegBvjNDx6
0/1mnkz3IOefLvPovOCHk/xZheZ+OEkIOPP6g3Fep6mg6sNiDH86faRihE0RQlqBY1uAv6JvD1Xj
m9mCDqnJGhcp3bGZbR8caZj6s08XMxSdfXCaZ86rZb5VrJjRDR/ORUsIL9l7qa+WPG8q6Oi0/jHo
UlVPhx/6PNdQVD+N2UA1W6CG29N4mFr+kY6U14Nd+MP8echCknCFFGO5nIajtNGi1Tyu5z8BzFAn
vDDLU4C8gwG+RzApQ+dn0VUOWkcTPeAF4EuJvdY7izGaPI1D2G2aQzYatcbZsx/NDQRw8dNa07x/
noumuGkJoJlhF4g4s/JJNw6d1PCKMnbMlNeHom1zhInHsa4pnyJfyJU+iAJihkYBgDkGXCh+VkWS
nKmHnDdqC+1+T/5kSsxY20RSBO8nGRcy9VotJPIBCIRjDWosto7wNUxndxKVHurAxjfz5+wsbepV
oPoGYa/fV1Q3yaWq0no6e9OW2rnRINTT9yxbagDObcKuhNLpnwkQkJdjkmSYzkyfY/iBdwE2XYWh
ZeHeDsfQ5nihNBFKxMWqYla/4Yhv2oXBbwIseJveCKFhmbsQykl61DIVvDs1fcFfU+IoCJ2H5hbV
E4+iI5ljaCcjSILUgeXr/JXWAAu8tqFR+z/X8O1C4KdR5F+kueB1Xf3wY+EsWRwOF1D1B0dVDMV6
MNr6W5Z6G6NW1o+iVgJIU7d8Smsd9MzY3m5VWQMc3XZvfhfZP6y0e8qHvv6i9ZG+UaYM9wmYGe4q
Az8UeQgNIEUn9d+QEtJRktuHJ1Vl3Rki8LhBpuwQRkG2KJqAI/5lOM+5iLVlj0zyKGbqPosmVhsh
A0CpS+E+Y08R7svUTRCuG51bD6UhSC/2T1DcbhF9jL2T4qh18xV0KtxAu9KRgRKclQUN0lWhMz8H
6QM/xMh2nWYXyGrbe1bZf4GtPUSN5LhAUBsldtk/HFupPUoTw0deuC9GJoe//KIENn9Q8dVkdXwR
gjdLGuhAnd8B/QJ27iuSTWONbIrCc+yI/QUZE1ezrnRU6VwuyzxNN4Wem1BYivKbYXXBYXaxUCp9
keOHpKVoGuoY1I7luPu9T9NNuTKa0p9OOk9uMvtvSLlle803f5VZrx0jp4UYjeDfQs1g0Ijlxt1v
g7U/9sgEthGd6cUzdTSbH6NalDfquQE0OXQ2Ro5Gd6tFxhs7THOvVZy9tCBKWhutH281YAReIoCW
t9AsB0XTOGo0lbOHhBuKc8ZRx+ceSs0jsMOPo3qFBIFbGEibYzCx/PpZExuwRMXdEi/7G6EZUAca
TwraijeUFvh4dcW8MnA81LlhIg32OQrzIiPonxCIjk5Rmsl7VFbWJfY1AFMccaemagbjLOsQSDGY
ktErLHrj5JbpBe8ePli0ks6EKKX7TB60TshcwIoD8zv5kwlMSHit9JMMr76/FxJg+th7wAhMNhqI
Xbz7oAjCW9A0sommk9sqiviyrC2c0dChMorKH2RMlBVvUBWKW/7Q4crCIN640i4+fABVeWItqgpg
bME9hFUd7EzdHCAGOgFdITbp1SqvbW09fSQOROayyhtjM11sC3RRjMz/0mRlfOzBoj81sgDvyYL6
bfMrM2INbAKhcpdkAgtjuImR3F6Yo8aw1CuItkC1/WSNcVSJivhFWYX61BVe+7s7xmDJmUY/zdXH
pT44U0j2f86dnf/rXD5e1XyiD+f9c5GQWqi2MrPYynaSHjSxAGUJI0CYrgD9bacHkFsK8FRfGI5j
nVk7MjSNXV+Uya0LPQnNiBj1vDKIbway3CCcwEArf9ZR6FyoQ+Y4z/tN0iEpRLZ5wPTUJe8tcZyX
iJCO2ltgvJzOMvuihJ8vkjLod/Mi9aCxEzRHjmRyQtH4wCoW2NEUuKXMfnrXy2vZbyEcltzKMMVn
KIXVrqvMQ9UXMDaTja7Cr/MNkjzpeZ7eQBAYLBQB0APjAvMAM9I33/W1/fzpw9JrD0WZfZlN5I/4
lr+obFVtaYBOFTBDP3utXJHHPMG08RJbiAilOeP5pi+9Ul8VK8LLPN3LA7FpbQQ/Nb0uly1KvdeQ
E9f5SmdGKBYyC5FTSk0X+dHRyivdOk2HQRhCYlsALaRXsPWe621YDP1hmfRvdtkkSASHCxqkWcU4
lY4+2VBR3mwYhKwnZ8FCC8BPrEnO03VQf74Y6pKj1CNcJvVbVMWv8zrJV1mbOQ+/k8aK1Y676Yze
eZhIHp6KhEMC0bEf5NHnbOPmzD+6XGYXd7B0fVErJ7soKY6R5VWHOsowMI4qg5k67j3pT4i4gzCA
ZowNuVBjlRy40jAtN0baGFhqnEyOrVLhMgKCbjV7TwsOFXBYHqDNy4HmTDOBmMi2GWK70xo0ia6C
VmugzYVil+5BpmnF8arpaEj9/tgJtZ795+lhIACWyaJLZvns0WvyF7RG1VFZZfRwQss82HijXVCX
GgmP3BzUMUJc8mHZoQQeFXhSZDEDe+XGEgVVpYWwJmraULUL2pwVSARwy9R7VEyXTRuv9MLXV1ne
Iw0moH9rmXi3o67fe+2FGvx02kuhuds+zMojDRpBJi501AOXeSoQJyHXaWEaaFo8v7Fj/4um0+i8
LhS7y3Xthf3S8X0Typ2x9TAlxzapA+tgFid8GWpuvsEOTwfO3GHtNWpcoJk8AfWosUuObgQKOEeC
cC2ua3camKY4kP70Or04SF1DgMaoM2OTIla9RG4AfUguFje/8zaBAihq8qn0UJ98ErOpNjnqV5eo
HWRn5CWjsydAdwxQe2qvU0/TF2RUAEJ00yF5Sh4kp8B+wzvcG8Cf5rHq6/apAbvCpUfNo4FI1BM1
gmflxge3w2q2/a9JEsQrN618pRRM2CDowTi+WWtMyyAGq59sqfxyRcO9VOW2N+X7MBD/6piIaNHm
vrzGWt5dnRZPNMNk6Y5s1NTjaNeKr21hmqiLRc9tcUelCXg9OWKvK46JkaGYPzIPnh8jkIAML0iA
cDQ3ZAuAvl6LQUBJ5l/8qnFa5WYPoXNzO0+loyrGIz1sXL6cBxCyNJppKTIWdmLs06LdJACHneqg
cHZe0F2o12Wae1JjQ106Iht1/cH8kUdRsf033yQovWlWBuIJW08XIes5FHyQuXGiQl5TsE5Tjxqz
qQuQSgAG2IZG90S2xtceZYS9AfXCAJehZdY0RiZZQUe3z4EZoEkqyHWg15MIlN89QtjcZ+URT1Ic
ogIYUBTP2pONGhfbIX/ZVp4HmkgDu3wv8Y58bPLedY9RjrAjb+poKbL23SZN1uBd/Y8POdIwguwq
WgWG/DsGOfyGBua15hmzTa8GrEWONOyZe5Cdv0ZRIxAOQjhlasaAzIduhaKYDo9Pe4ztumMzD5Kt
/u1Bg5NpXo2O4GHLlh3mmZ9P9XsNsn86VQMAwaroI2k6r6ld7yPXFrimSB5yJ3TB3Tz2UzrsnMxb
OiZYz6Kxlnwa+nA4TaC5NOtDM/tPS01Ds/XD1A+nndZOEjB0+gFek8aCJ2wvdJSGjofUmA1fdW1Z
HxgfB/JxYDqk4URL8UrhxnvpoITFYP7i3/2mZZHu07eu2b/QMvNJ6Ghy6do+WxilgQxjFV5we9lp
FgTZAohNXchEjR0ztgI9KlvPNjoyIJ2y56x9ZE4CEXfAGXbxWNZIzVzlaCE4thQCMNfZNvvFZnwA
c4x+4xJkPJ0x1GAqYfzVM8G9UiDC6IcOv7vSv5KZNYU62BpqHowQ2UpoYeFtQ+TRNYbAljl0/p2a
qOfxwYoU8A9/bOaQ5puu44hYFb5/h06If2+Ttlm2jVBb7FlUsoSy+oumcf/YFBm6RbXt7LqcfGvd
CoAVR/0XuVrl0OySBPqYERfYNlVZsfQDEOGtKmSUT4jZJruQWQ/qeWZhnyKkMvPDUBfVkvFeXxka
kJkL/MfaJxonzzz13U2FsC5KGzp2Gf7ZtPbG55kEx7JfdVvOebHQCmlsPONFWE6ywGtrcxqMCMK9
EFNclZ0egrCpNJ5bHoJ0z8Y9jKWG8WxmjXVs+xCMnONoJ5P0PuTDptBK9tz6G3AdYE5arkyhBXfy
KYAofV9/nFJKUaxQ5wtUMvmO69cczD3tglcZqOndei06H9wayEfLs1bGxiEKO4Rs8FRYQHoCkn7K
Rwo9Rf38IqTWM1V8CsaGuW17LDsoP9tDC66RNPt70LHVqrOfdqkh75zY/h01m8lOFikIHHOp36B6
D0k0ZcnvHjTgaY5IZLxI7MF9Lg2t2TiazY5J50UXiQIuAMwT9i0zchDRY/0s62+trmmvoWcHq4SF
QLgNiXl0WhSxmzl3XiDe9N10h+xvt9NWbgHdDVuEMeJftsyvNUqdd2EfAX7ZGvaTOzZFa/9yPYHA
VgeEKuqHhtPAgxfqUWO0I4doq1DwMnqARC25N2Dkp9m0ToTfw9rWEAAkG7l5Sbnpe6u7Fln93ar4
N7sfvJuAqsKmzfHO7Y7dmpcetB1z96A18VfqUePldnezAdX/40TmPLMecVrVxw+Ta1+gqiJyN7Pv
kOjnUnanMMzypccq0AGNO7Og8FDJFdjRfzFWqqs3KIbBHm50pyPypgGylU6GJSro5XZe/ChbORwh
Ipk/DxZYZ31AoddWoOfPiPElp6biyYJGyQbEG3gtrAd12ozV+AVWzZG6DmRcNn3ry2m6anpxMBCp
5aGwtkg71k9ajwYR8IUowTNGpjpPBRCBSDYBTFI/kW3geLPO5eBvyBbaaf0UoyTRMrr0Sh5u40sw
W/ffqUdNNT718SRMpkkMOrcXs6o2LWBiHRCmIj9bIDo5myAWO7sg9D8wcJeR6YPLdMiHNlmFmdKW
xjgFUJJszSvlLdscKdSuQvoR7BjqHhvJcI8tSBAmqpKb2eZ1NVu6sYgA0IBfm9rq7lhpsTB8F9Es
m+8jwBWPZo1q4LJxkKRSMRgwx4aOwsKuLwnDjj0dwGOC33oLeP84jG81WiS+E2y7JlsXpfKO5ByH
TXOhI5tlBwuwnwP1WGp3EGdsNQ+loPmbpmkAgTeajmL/ylxkKIf+2SAwzbSxigacuVnQ9w9bQ0TZ
LaP6AFI58xJ7VbniRqq/9r51d4ES3ED8AQFsTXf8U9UmwakcGzqKHfC92gayaJMPGamZ+gopiGMJ
nfXP87xgkIu6dpCCY1ck96NLatR/VzmQ/NQLRhMdhaD8uLisr1clAJCrabTQcn1BPm1kFrvYyb4H
ZMOfuQDLrgzUuWFrCI8CKZEl5RMyOOmq5F61Azw8fclaibeQ2uL44Fby4iYlQhcRxHVptM+6cN8O
ZbGkUd6m6gTYWragbjoIeQUw7kq9PtSsp7hEjtc0oyW0kLqtghz4QR8bFCZYh6oLcg0pHxx60B2P
jVjHW0MHfFWMTQKLk61qrLMP0u7j3PBBf+8GCkQNi3mEjmhYot7tIMy3eYzMJWO/J3zu63hIr12t
H86lPvC7U3/XWwPh67zk92q0xIg0ArGbTyayA+AM4DPwnWBP5HcyFWG6y2VsnqlHdlXggQR6oROZ
aHW99a68bl8Q/u+2lpbl+HpC8xmbVXUMU5lFS12Ub2afBAfyp5leIH8p4AAPyvUxIeIggtMDS98j
R4J+2uJX20jBNiqw3hCORbw3k6Cx00DybESZtzLByod0TmOvTBewFkevjBWobOsnlUoFqJbePwkp
EQcHL85Tz80GsL8qRHERSAfzOs4eQIblKzfw6kfcoaTBUZV6BKhkWeVcRk8BXqsA3sZPDLV9XwPT
qsZoXw2FlCj46mdLM2fiq9fH2qFycEchcxJB93pIAw6yQT170Qq2AZ+X/1W5dr2zOm6taTG7Yj9c
zxpuTLPrexsNr++LQpQt10DcQF6xbe5Y31fPXEPeab4Us1fVCjut5s+lgHup/WrL+v1SaHbRWohY
eiiHXXgZqnfA2oD4Me+wOWh9PIAqQMI86Ms2/Cd3Ku9H2lfx0kG5+i0BaeuhEmG9KQ3X+oKS0XvW
Nu6POi3+0ro0fK68Ejlt6ad7VSTRkzJQBUQeLogFEuDB35yqDcCPwroTAyrrrPd6hvRkyL5b9k/y
ZNihLCOv4EsNqnJjAi1+uMitrEuUAQKjiQgN2Xi5aHs81skyO9BYP0Z6kFxl+NVMDm2kPq5Qoais
DfVey9cp9IWXQN3VJ2qQDwLrgcbX1JN+JvEOwQEhyV0l8NYwHtJQLiK5Nc0NSoTAbhd0yZ4ncfQV
N5uTIQr1hKrZ7g5psjUokOu7ZaaIRNlgkMyFB+5Fs2MPBOGjK142dk7rgJm+sAp7WQpIIZDz0LXq
aom/4hSlyqBsrMroXo2Np/nsHnb61vBsdfb04d0EGPjfusHzAzmQXbf0HAUViEWRjab7Jmdraia/
cTVkUuptq/OfNf4akGEL76CIDe+2ANLe8Hu2Qw49vNMAl+El4VZ4IhPQGlBVcV/nOWzIkM8yuuJq
1OHVYjG7MNSCPhhuoNtoyPnK8ZrmEY4kpPGZhrA/bB8BCOkQjB0q4BDhnrgArzmJe6dBmoLoCUIJ
Q68vcBu/gic02QZh0O/xnI/vDqshF1CDsFFlb6DAaL/neukvLSSKLgYAeceh1vV1g2KvV1awM0qW
tO9G0IAWtjTWYxHEKYBW8okNaXxysHS/ISP1UXIJktOk/QsPiBKqUKMPNRmCrbvcRgw0zXW2NFWd
/0A8fxUP8fDNyxnUohszOyKpkkITDh4qH5KvKH7rr3VfO4+2AXxDs5F+sh3LQUEkwHjlgGgW45r9
sJmV3/C2saVBmpD2IysHQp5LX+Vy4TAkuVqlf6skKuCszO/2AsVtX6WxJXOUOQqld9jjOp0wviUu
Xm3syn0gPcvA3oaS4VIy45vLUhCkopj60kBf7umfq4pg6PZIx3jjqmOFzQa0wP6yLlHYHQ52eHT9
LDxSd7Yh71egmPFElgj8leAH/eM29cGOi1sD52qH+NgGoaXwZo/4XWxIjYUlcvNAcN6Cgyq0QJZ3
TaOlDiohhSK7BY3WQCUBkhxuCetLpj+rEeCXVoPysHFoJaiqKyhOAuqCPSx+fuyim277iuoWt46t
VweYeiBgPDl1WY3fQNgjrF570nqdJ/WV3Z2bBnDhdahXr22NNBnik85DOkAZxUH4vRx7ZBIO3w8R
16/Uq6LcXc3+JbCTRx1bOiBx+k09ONZlrCS4sASNp0AyxMBJRnYL0KYLHVFjDtxF2BmzkoKjMNhX
hr30QTS5cwZe7mvIeq0SEauvcmjVwjKc8JxhG/uSsxwMx4HCAyF6dwNKB3la4ctkCcJ5d+vrX1xT
Zkegq1PURtXvDQrK0xPZQOHc44v8M5zFrzSBPHrPQJYMegIHvJ9JPWunxvaBl7aKqMLNr3+3gVcV
AutAg+/JpiKzwhP7wyQGoDkA60vOuvREjdDAfsCGo+4nCmTxtokWzIy4HBou/jhGxQ48dwjnc69e
2g6o2EWoA08der6xGlrkvpnU01sIJpQbHeHZL1MvuXKpvVsKFQL7hALk5SdX1citFiBeSnaaYFWA
08VDBlbXcdmySHq8D3X6Uus8/xzWvX8GBHWFGn0g00eTxgGGXNAAcDDWarA5/n5aCWNdIpBuRVck
7IMzOHrwk9QmT3KfV6Su6HArSJCUBf7096lmP+B1siPPIWcOHJ4dfJe2NF88fZRSMsofle6bL8Hv
Hqr1gU9IUCmL353WKOEv6VA5KFHdfLZmo1caBEtQOj1FSA2cIvCmf4kM/jToaXrz+7794ob2UoBU
4tHLMnnp/JeysaBLFSY1YNy4ZzYNihVjCwwTvpFBUNTIUDWYGx6et6guB7OhRBqw7zwT/CnRagzV
3CYbMhwgUwxdpOkQtCvWGjgghgG3cFqHHLvGj1dlIcccTfg9BsBlU44/D2oG+v3QYUg/ogwovmko
KKMf0gfDGZn8XgTHxkX0i7O95gBiT3Urbt3IRcF6tqcuDVhBCe7tPzYW+x0Apa3tvrWt9wbRae2a
iF98ZIByGt7cf1umUmonlNo1Er+oAHtyGi2YQdXYiY6EMQiLF+Bh6r+6MlsLoD9egKgPz1EImnGy
IxwdrKwe0is8stTXQqbrJiz/j7DzWJJbV9LwEzGC3mzL265qbzYMtaRD0Hv79PMRpavW0Z2J2SCI
BMjqLkMCmb+JgOpguxFPQX2RTWC1WCDO1ke/Q82cO3BC8qS/4zJUzXGPuNrBJvaotAJNz4MVCg/6
sckm/WjiD7FqJgeTCKXQj/XcYN8UVZuocLq1aQNu8QUymyGAvD3yoZ+ypyTBbBqLPE/Q8pfIGNXs
6ooWh7rxfaNeuvNZvRu0eyAKuOxVpr1sA68/RmE4vvSCFOUQlu8IGsU7388izO3V4h3PmWvTJN7D
EHTVXebB85LxLvZslrBTf+zT7nZ66DjuTveVZO0ME+I3ldO8p3WbgZEfq5NeutVJHsnmNgVZJP7b
qtgoHcTqypu8XYHeCio5LWSSzLO+62lOtlCf3nGM4kfZVdkJL474Lg9igXpx3XwazYOcqeZhuuzB
Jl21CA+j2hfppk6D6NXuc8D/XCvSm+/gCUf4BLza6FferppfDYgYleB52a3yaoERq+82bhXrse+f
Yj/bRVUUPqpa/GIHARrmpSEeu6xQ93ioGQs5KGOFksLNr63bjH4Yfs2Qg79nfF0jKkW+Sjr7Vdcq
ZdWR/njXKv2HapfmVUnj+jrkCHfIOLluGDSm6u6DPoneiycZNVJz2hfloKziJP7j5ETF9je3m+g+
T4c9tiP2z38d5HrpyMjk1eoqTXmjPENPt6YBKUx+ieX3VB6Nlpduo5AlxNeA/CrLM74GYDC9FyCa
7020uG0r8H/aZvfejw56BYKtZFX5JhvbbjoMvSe2mco+MStTeyG44323OakYev+nUTTvhp0rL6Ck
fL4ZnOTMJ03zSb4+Gg+T39iLUM2r7//9Su78SvIkI/HcrYsICc5hgeWAlArKo8tm7iiPAq2Fz/TV
l8FGG7yN0RVPf8X/Old2lbYoj6KjuV3qq1+wVGaDSsneLQvzzp6bxPFZihTJVgHHcfwrTl6BkmtF
UVdO+zqhcZMYscAsX+T6oK18z2RJMW+rGmE5CAjJnZTcPjmRoa0w3f01HntKug8wyBrQMF7h2+ts
JGxhsqLilIBkkLgGGeqVYFeHKoqxM/Lhr/njBBEsMvRxHSTczmyrfkCyqXmwgTuuhfCztYzJJvXH
+1wU3kn2pljk5/kkOV+G+FTvTNu7slfe+SOoL8nHLOgZqhWub+u/1qpsdpBGXbwWKu4mpIbSXaKS
P1Sy0biSgDKuZYr+N+6G4Ou/Ym4mtslspCdjshERT9HGGPZhapD7lrH5cnnf/bpcXNfVMlUhgchS
teLiFHQjHFK08I6ReZZxnl5Us5H++UVbnNryYVJKde0p4O26MqsuSTE2a/hAZMQo3K9gdzTPpYEA
l17HzttoscnQdUwZxi6+a1Ux/OOQq85LU4fUrexKgLdioUfjdtQS7cN34LHxgP10bXzzoPZ9IKqf
r5MxzI/QLPCWMW2DdVpgfdqed1C51wJTxRes1B1lB7xRQ+PP/C4nJJ352egzfBXjsV3UtM5+Fp7G
SyzyYRMIb+uBtT6nSTZsqAs5l3C0yrXWF+LBH5ocxgU6EY5VVsuuqZwXtTfHRUvqb1Yn0HCneBwQ
k7qngrIEblE9IotXPWp50iz7Ku52MjZZRXnKquhT9uRJrFk/Ji/vTzI01GjJh563baIw2wdq0658
uyxfUeGeVsjcKDvZHSvls3LH6kLqXbw2P+GTlq8jJefOKQYUjfrnP6AP6QyNkP0bUkINgh0r3RcZ
koMyXuk2OAl5GCnC3Wad9yp7Rpy8FHF2yTMXLbYkUQ5kY300P+l+xb66clTOU53hYKep0uzDGA0B
1anyO3546bLBm3Atu1hs53diFPmd7Bpjh/+Hq58CYKjOIklUc134sb289fnsPTL2xkcTt+S9p8mb
taI93IoGcc5g1MkJX/FeaWaj5MJeir0SJJqlLLLK+ccYVPUod15pjpm5WTlPCdqNV39EjmLekHXU
+3aKaIq1X3rGqzmDm0PL++MkPdO5cwddeNQ8h+xRMX74QzIiJuT1+9zPzZd/x0tL7fduGVlf8RZn
uLUn78tU9wKoVNRXDDMqDlRVHuQjRobkkVrXxaH3p7/j6PujXOkMD42uFZRxEvfo6Eb8EEzGMZ4x
3H6gpcfCgFwqu3gFhhtPWIBj7Tp/LRMLyZoiVU/VjPAu+hRjHt9H7YhrUKa9XaMTWgoSVBRIkJrZ
q+U+yQ0gsh/TAUZsuJL7PtdxkmWXOaikUSidZyVQzhZNp33UU1U9FUH3zRda8h0/7jetF9aTyiJn
2+ZTspvgNlIgqr81YZz+/xNQsH8rRBrsoJJ6LEAVEhiboAPwjNmH/5qWFKoyxfphht3VazT9FS3P
bN169XhCtsZge8VUQ8v917Zv9maPwL+AfroK82o4B3MzZOJX86tLWiJJ+npF/SAaFzIoZ8uJvcBm
R15BSBa7HMlb80c5mBFc7yEItW1JEeZ+6vAaTNKRNGBlp9aZJziKmMb0zRioEbGmV0+D2aoneQQ4
jLutPOQ7LQ6JyzJuniJDsvmrK8+Vc6EGbOSMr8s1Yaj9cfVWDLvAt98gtZfuEUBt+g3G5WVyMutR
G4PyMfKWeFBbjzLiCwNzN6Rq97KL1AbwUOjsy5oF+iPOQuVjEK5QLfXQEmz9Zo8vWLXoii6/c6xG
OxoT0vBzT4Z8Jf51hOybhrKUsTKRLroIva+pjSobdcTTSoZkA5oLFUOS4QiFhI0/Lo1ZIkQHen7s
jI+CNNlBdr7C6jwmY7Jhcb20R7d/CCs0qEWQfwwRHgeTr2s71+q8t9p6SJ0h+4iFkW/j0C+3+dzF
VNQvMRXMlWDaZbYabyY1yj6ESckCaNjSJ0u0dLx8esjxhd9XYWwvZPfWWFCglARqqzVPSce0uQRB
tJGDfjZTGP1KjaxlbNqfox4557J2cIlRhLHMJW1GBm+HTfvM+wqpYJ5Hdcg5yyNIDs55Nhq6nSYH
zNYGum33+IVEvI/STauYbI6y7BA1KUae0DrAvc+h+ehrWpvmaXM7TbSg5HNlaFZfE3s5LM27vs6R
w5TqEc0IzHcZR+6ER4hdvoHQG9aUPhJMqijELAq2jciALGslcy+3EBujWVFPRDjeFsVVIFmF0xKW
T15fmXCoQvDuZGTxzEEkKkPVbz6+RYJGu5vSyuJroUVIZgSTU65zaJxLWahW9X4ETmp3v4K3Yres
e3c6RYNCwdX+q64tB+Ql5IC8xK3gbWsx+cuqf2UfOK1sn0Shk+fta0SdRmZDA81Fzdroh43sVnGz
m0wyExp83FM+qPotG5qYNRkIp8ouqtJl92kVfJfz0Tz6ddnQJW1o4nhqjU3/Amt+MYJjOUFgqk4s
OapThoDzYs6xQcr9z4AclY2MyXlfsVTx12PdQ5wf1LtWd6entuOBJqgB7Bs2b0+DkcWoSZjaet7L
PZFWTg+h3/gLOarGdXOZGvt8O3U+3zUf9EztHmVEsE4bwr47D7bINqJV8NE1u+c5zXrfGnV19Tvn
R12bzptD5XSNUn67m+bqVDNZa7bo2bMGGuZ8q2HN8SrSSANkjnswrXh6U9/UYNTv3RBJTS2q77We
99Aeq3jvlCZqBb1LFeXvflz36Q4S7OxcGH5qSOl2Tdm9RxU6Sm3spXugJd2TWllPonXEp8qicaHW
an4Vml6fTJVSl4LE++do/DoTKTbSAOhcVVl1ilsv3w1u/+uom48spXtT/Q7mzyySzdI+3QVme01q
p6G8Q0g2X93s94CMBVxjlYKcX35N7l3bwCTQCHHkbSZ7UaRAHal14K7t9ONTP8T+xRbewTIm5NUs
UOYehdkHxTaGJ0+BDuKaRXoqq3h8GjV9XEFzb7ZoBiOorqVwv+YHUhH3dylYjtPtzYyV4a7znP4E
Tp73dh4dYWes2cE2C5kpRl0PjQUy2NkSGTJv/Vf6uHSbFOnHGFnQ1nLQoMRlGCHpo96D5xuM8bHp
w+KiuEq8qApveFP8WltjhZnvZHdSav6daHpEHsw9wCzZR70tlsiatZ8JEtUIU/s/Xd97ckRmvXqW
CrIzs+o7XQTRIQDDv81caoP+gAW9D2Poc2jQhTer8nEAZ7DQfJ2CK4LUu3rOUHL7j1fO3JUJSzk6
Dp2+q6iZPn91O1N097jCRYu8Ii9n5g8S2p1nqPWVfRyvI1w/uVf+GpTIcDTy4MCaPhx0WTCcm27a
GxP8OwkF/7/O/rq0PFvOvcWqfVS8QLYXP6yRv4Xqc/1UF5G7ybAzOAjLqC7GFFvLCZH1b4PiI2vc
2be5QPKLY8T7QYJHPIqq36ZFC0J77nVDqgK2hYLnazo3BgV8Gprjwyoe3WbpgOTtyTLEtMpkBDgB
tzEKBT1ZT9R6zjImmyHZV1WsnVSlN5a934hPB6aiKPmgfCdBBM5lVZ1FlngZqZJlmis+k9BDPCKy
UMCdlPH87zMjC+FPK7E0yI/JooUk/ZYiGLAVHuRCbkrWx8nAV+YD9z1/o2J6xXdbUKByi4WMhwpV
fNDe0d7NUu9lMmN+wMkqUnGJ04q8eWqNpeF5LlrcsfuU59M+iqb+GpSD+6SlcbpIFLc8ycHSowii
t661k12FTPqm0l0+YEPLHpHpW7BZ8Lcq//Cq6Q3xMqmjvSEZa0DBo4uQqbVOmgkzn7lbD5W7Ghrh
bG+TW1dAm9L3rR4nKw+40FnUWIkh/K0OC3Ik9B2gdqIW/QY1UaNjtjmcZsdB7r7ON60+NpjBfNR9
EmwSU8NWm43Ek5tEL5kJztPTzr5px3eB9Z/GwyxwpRSof8kBkUBSyg1qL9Szzk6EkxHgfZhfupat
ZFcO8HjG62sezdRWXdZd8h34obEwGt29t0Xo3ffDCIwIsuJ6ROsgWk49cKEoifzdra8nFb5bqnGW
szWE+a8l1HN5Adm4RnzyC0TSbagjvddebNCw/hYRumtp6fkBUIR7JzWTb0dagRHelDuojTCAet+0
r/Tu2lGlL+EgxeMROGDx61Bte3vlqBr61fOI5xuRspSHt/lqj5pV2NmDbYG6drKNJXpnWU0AgDp8
CZ5ccFO7zi7xA5sRbW2HVGSiI0behQ74nK7iT9fLixwsPf2nZc2pNRdQkaFp0cVxrA73H/RCdyUs
GIpnBFET7012up16IvV3m4gXcKysUr1h89ui5lAE8cUwOm8dYQu2UPXCZFvgdEifltlDTkbyVM5N
VuURZq/zoTmqT4Wng+FgBxw1g31JXK8gQYCTiK375lHGZOOSpz6mIjzohWtfMhjMaei9lfhtgxhL
v4f+bPKA6/nVT43waPrmsM6HoH3/PaPCbXGRzTM0iqlHrj7MNeE/ZshrqJWfXTHqROsszbGhdjDf
CvLxowzFsWja9BkA3nD4ikda+Ec8bjVnhdna+PG/xGH8njS9Ci/QY+pjYlU4cSp5/CibCQKOEVu4
MM0hhx0Z5Hzc1hxYY49mZutQKtSjYr9Ba/b/aRT3GjSG8qHzxFxkkaM+R30MsCD1vesYWuOmKkcM
Uwv280OUlegvTeKc+mm70fEou8bGXETH9ByrpOh9UswekANrQMPFOyXOKa6j3fuu9v20y2ttWtcI
f8KWpCQWQZqm4kLjJvmE8LjAr5AeH415RkRJHVdI1+krMUXGElq8AfYQ+e1p9PqFY3Rlt6jH3j71
DcVzoI9+rE/RY+dSKzJVFZmzOGrLFfuY/KChLXuWjc1Nq56XATxDq/tec4DL/XcoUpWtnCCnTvPZ
LrPSrAPCLU8yFPd2nduaIuSXX5dmtA6MKs55bOTiCGTlH7cMDR72vl9dhUqsUz2GAfgGRytq9K3F
3iAEQX1R8PPcaDWQXHT3MmqfczAR7rAdOoyv/gh6dj7uLF8RfwYTEWj7wR4ho8ecjZpnefEmYR8Q
Hbq7nSxjyIqHp9qZtmHa5SjHTlpx0S1Rn+s+QwXyK5ZQNXeHzR8hNVLjsz7gotBs0wi0VDw3phl8
kkUKz8Abyye3trWVjSAptVZ/5Ud6jttPFeIgXAMMrsMrL/+rQeAMNg4wrqUc+DU3rg6W6cenUYQl
hKhYQaK/e8YABcHcvvYe+7mx7iPf0R+BhHiPtR04AHowmpJDqdJmu6T2eRzPM2PqQPcO5qlyrgx1
pPAXSNsnp8qKSd90+GV+ZQxkAiG2bP6qEKWDkDrs1mnaU5kX46FT6kfTVigY2k7+DSbYIYyye5nA
AaBM4R9O6mNcuMqusJR4Ozax8zhZb9lgIhQ7ZOaGj8Z6KMe6e3CpcBWN9SAb3fTrDfL0I2n8KEWz
lW/fpPHjlvNDHMz2fLeRN26eos4Bl93y/VrJQ5QH+xZ4MdIWFoDSpQyGwOHsjR5hrib7ZPRI2Y+Q
68wE8cayD49G2gX5yradAcPD8VdjmuB0+sbd30bHchqhLGZAspZZ36KzgeDG6OIUJ4+Uvoe/BTiU
wvx8NI8qyFAgPjU1+jMq0vrVtuKT7AXJoF/TTpwwaouWaiqctZforFucBlHUTMOVMc1aO2b7ohTl
CqYUhIYZL/EFlfjqwsMq4hVl9V1lzkX2eZ5SuZSvfC2eXjJ41ec2hc8w0xKo5LHs4JEGIOS2Qo8K
qkcku4SdO5RDm3cJdxnY73nI+V4k7sVE73RppWa9l4OJG5ibIsXkSY5aZWSiA4Y0mxytqql8iEbl
hqIBC+MfxtBDgInFKMWX1nxp3eKuxoD3e50O+cIIqv7BGdUaujGGtyL8GeDFBvYfegs3tqK8s+aG
52+35ndQLWWsb5TizqzLQltoDZwqHDvTVT4bVMiRsRqSFewQdz2WVcMzWCmedKzDNlOuRCfyXDhH
pGOyCVVf2wut/em2lnpB/PP+9nEVsfbVa+YedmD3emfzUf6r9/u8JFfZf4VRsJc1nkkPo6U5pM1O
drWOHVqsiXQhdxr4TRtkV54laiLubh1qlVffxW8lMDprDdp4WpQClVsrY9230LIkQAxnPozI3W5s
fyrQvZ25j30b7JMO2Qe71/qXBJ+V1Fa1D5vaxbrlP9x38eA9J5Oxy+d41gjB5dPq0MRh9Wzgd+oF
Xg4xuyjWeFNy0zIiM13U4N626Vh0w7bIwdZ5Q5ajLTuP22EAK6BTR2o+en0c5sakbHyUXRPk3mow
0K+DZPLMmqzD/9Or7pGQq+5rPXiZNLjm5gxV+B1q7aA7sgvfT3qxyYBsHW5Nbfzn6N8xnZ8+0hgz
w24eSNtWOcRzc+sm47nPetIxiqkhSDNvvoJa/2aVcBBkLymVFMFN7jxyg9Vj+wMUHdBBLsaf2uBj
odAVn0WUI3ZjKel90opiV6Z5sI9LI7mqXaMtM8jUH2xPt4NrY96uqwAKJi/8jNFDO8gm/X1U1ZZ7
iNLq14Dsoi2ytyjjoG+n1adyqn41+e8jGVMrFNltbrakJvF1AyuhA4p0k4n7cEyptCnytwpPjFWd
VsVedkXV7aZqtB8hpVoXLZ1+BvqnJ5Q7RCLqV8VNjF2NjAxa4HRhMMarmqz8XnaTUDy1rq1djTHL
ngV4XhkWgZ2es97m69ePNZi1Pt2ONjssOYoyFoAZoLttvvNd2/qmaJT8nAK3UzNj41VNfntS0BU8
OrGabu3cUg6hfMM6CAbDvdfni7Iw8CJIhfHe4uFShONHWAfIyPwZZoP2X+Gp5yX98UN0lv/HbMJy
NkyrPy/yn/DXbMVTMF1wvfjBC8rPcjC8B9Pp7IMyKhRjO3f6Vo0YELmK/t7angHNHisPbVSzl7DU
DnKCqiXmkh1sdo6cXrm4VaAt5MBADbBU2p2R19Vh9DDkUOcGf7I2Wcgg67fqII9ypVF2wgmWIhrg
jCb1nTaOwS6EUFUtbjGUq3ekGl7rrhguSsOdTbiT+CiqkvtzH6bnAf48RWnzScY7z9NWgPf7gz2M
9QvKhmsZNwe33jiJkezwOSk2o9pWY4Bym/HkF+Z3JP9Z/7ekA02ygGiKATzv0f6xqqx4Tt0mO3dJ
6i9kvNZ6f5mGrjhiHlC+tc5Knl3xLTw4JvUSwb7sDTlL1ODCLrwrYPxtpnYyFyIM3bVim9FeVyCC
t0mxSmLXeR9DI54QFbc7FXQ3lXjZ2JeKcu9jNAfUkqq3BRqA7zpdFyfTfaDh1Ufet2cjzkYEPHVO
8SG1HmPNT7dWZ1h7PyncCyXdcWmaZv6ZRDYLAGu8JLnTr6EnRVP6Pah4YCcgNs+VnVTnsQmzVTOa
ybuwu2Wn+jVMEgHZSQCT2WF7wB4uKaja/W7CYELZrSvihVsHwSa2R4vivw+vaYKxJo+y+Ug4wFbl
kYw1QLxPphOhdQdWZTX0iG0OcZZdp7mBXmndxfAKZc9OxuzaRi4KPWO2dwuMKxI1tDaYtNX3OCbX
93qOOb3f4FQLRaS6l004dvpSzpNdObnwSn051RapZ1mlHdLIufNUp3gopp28S8p7Ixqx8RpIBbku
CPcbIyvRL5RlMLVASr/dIPtiIqar3veu4e8rTY33/aiWgMCwdpFHzRybuqo8miDJ99p8JOfVqtrt
SFVjGNHrDyDQj4k+GK8xmriHKMpCvk50TTeHcI6D0V52m9gATKtHD2APsTGdANQHybOXhtbTaLXW
U9Gl+zoPhqsMWT7VgVg37aMc7DOgRlpnKFs5mmtNANgd1BGV1Mfadd9BzlYH2ShoUCWLr75f8iPO
y5igZ3LD80U+LEhkYGwMVnIvFHMbDyJqHpJAqAsyENYyq2d83Pw1HWYBjVRRUcsQ1VWGoDV1K8EH
vg0wPHi0894/UlV/Fc5z5o16dpAbuqaqkr2l2VBa5h2d41YUenut2MjRSR+vZZB++u4M242s7CgX
MLKrxDNMYl6zWCHwIjmqVZnx7MzddJ4sR+VkFboDSad0z041vWOWBfiT/X/r7hOnTT+noGSV1bYd
vrHZP9ZURS8i+0eim4OBwmqVqnDCJJy5BRSuxO2wlV0DssbCcHVxGQBHzGyGZjFZdn/u7HY4yyPk
LnnMulW8lt3AjoezyV+HqAD89TAmg6dj5KCgUvuIKGqyIDtZ/RgNew1vIv9Iu7hficzDgQZ2gVjY
3jA+WkYyPooAcV9FT9Od7EZKhMLvoIRYpzBFztOm8DTFgXN3O6vM/HVpV3h+NrrC5j7JNrGf7nVy
Uve2Yw1kKZwTWypkovppfA6d5N4Yp+kix2yleOniwr6TY0GvfBv0IryTY3rSC1QyqvIsBycHI422
InEhR+McIwUN+5ejHC0721wYk5cd5SjmJiEbgHI6FHo6PjetgWuqG82gR/4iwNhIvuZVtZej/JKg
Eikm1jDzKH7w1ao8qkOpbhzLiu9lkzSxt9JskmcqfqC32JSlJdwbzVvKKXLAAp22FWrgLb5iOSva
PT+qaGHWFH6XZCvI77vD7Sq3ecqsABPaa891wPWkk7VQGtQwxo0uSuMbWRoNZDoC2ENi2I9ZGrwW
pgsuM8frVyTcZAKkCaFOpPg3lpbwl16k27jf1vbUflMDvT8U3WtRdO+GfnSzrnjHefGBxIr6wMYG
UkZewdGc43pswoAfIUogOh6/JqABbceDGiSyaAvUCBx0rkC7cB37NSbzu2mwF9kMVWu/hjYeS5nf
QKTENurFzK8ybJPiwyqQfbbstoZNZpji+cavE1wLfzcOxe5bt+lxZTW72Fp9xf6al5qAgZU8w62I
i+QjViX1CHM48oDpZZhIkV5WzbspZ1eZJe24QmwjOxuDnp0zt3Si7UvpmukZUkfAxrxs4YrPoIbA
4r53Vwv+wgpQ9W2qPMtQa2uNB5C+UOr5ypbiHXU4HHvPyJR+Yc7TcfvdTJmD4EukDrfnuq0mDIYN
rg0NSKogxedkfsDHfPxbmEYNmqusFmptfAKA5dx3TpJc2Wr/I1cFhhZ3665p9duaQmjaKta4HZHV
cslbQQSTZ5tqYy3LElXBaojd1zE44zYYvNT2uNIAZ22tuHZ3hq21D4aBch++0dZ3pQJ+5gPSzR0S
l6ise0ejVoe7PAebC444+u6n5Cl887syOs2yK5ruMqROdMT8GA6I64VvPvnG24ya3Cwz+seBVMJO
ZR2xm9RkeHRrEfP14SKAjY+Q5wWlScdcywv5wuwuLKwx4JUzQAqKKvyuWqmzHEalv/Ndbu9umpFX
dfryXY3FVs502gJXp6BsHxrhujvBs3Sri0h7Ahj9Kf85gzUApWXnpQF9thEzT05vve5K2hCJuPnf
L1lNBpFufoPsh2cHDIBzU+eI/gBhXhX9U+/X7SrpEWAoW6V/nXW22a7170OfpDv4pfHGS53+3Y3T
c2RDD8KOvjg7OuQ1GcfrDRpbZhIrMvMRmUemoUTUoI3Nj5Yfcz0E/UehUiJF8velA5ay98Fnrpt8
7D5akVCL7f3nvvMSqnSgl2Uc1vXBouT8XCIkSN4dU28ZL4vkrJrWuM2zgnx5OSuH3sRAhfIz8HVz
+2dsxj/kETuatFX4Ks1io1OB/XpTq9OmbaMIPlEqTum8kMAgbsnGrH7OseG9tGX03UoU49WucmWr
AIhZO3N3MqMNy0EPEAu+APcKm8RApNGPQq3Mhanqw32HRMO+aZN6O6V5+1TYwT9yhhJ7B6QpG5bP
ar3WIRkcC4RI4V5P4UpHp+Cbh7PEZBTHxPSCs2ziMRO3o69Yb/F3Ahb8Y1r0+4T/ZZqllfe3/WdI
iWvnBMAUFoUZ2WcqdtjRFiVi60KtpxX1Wftcz03R609BU9o7Oa9txmZaCbXVl7af8xsPgf6TyVHP
ha2shOVmx2LuydBXozglZlWmd5v6x1lYKGF/CNV+Fxjm698DqPSoZ8v1t1HBFyspgahlbnoM0yk9
yi5QTxuHu999eSTnxKpu/RqJ52E5cmum2mTXNdfR2wVGSgCI5qb3EGP5r77hWQIOVLIoUTlCz2La
q6wf16ajB8ESUqq2Yec8LaEsK8qiCxNjrxYRsiabkVvxOS3i98meeDQqenFWfBoZ/+oCvG83aqqw
c5un2FPmbeLIwlLTxtjNAhi0zEI/vRR1yaPeUS2EnqwuXfwRtKj/HQIRIRkypZevJnMAT9naw1ek
mK+ECilYl8ydEQP9tBmcwX50at6KeszKn5TAevIbPzWf99WotPYp0KwcbpzVH4EEBOc+d4t1hgzu
S5/337y41X+OTris1Nr/LBIzwA/N9O9jHoXbKQiMfaxmEZrrIl1NeHG9F6Cc5QvozgToU/Xe9TDA
y4pMPPIvZbE3TTXcKapS3ZvuCDlwglGfo+lOdTK8NBr89szyC3RXomFB0Wu4OrN0vjyi7JRqmCsq
Djy/BVhqRMb4yW7tZGIfGnXC2MGBw+pvPg0RL0TIWdKuw3iY4GVV5dJNlOgOvQSETy0dFVdNZHC3
hjCZ64Tx1Z6PMsc5UAOOTzIkG20ufAjAyIuvmDyayvHVKgZvVi95wl3C2GSZAZ57blSXtYATsxrt
ewTBZCwA7LfP6kwsZCyAbnGFTFnfxehZeLaiUz+bzy1d7oxZnN7JnpyrzQuo1sQwwNKrZMvC0zkE
bBKXYGlmwzzMret01hQCwQ1Cau4rjd3vQ2suKRWgrRvLDWo05EgfjnMjjzD5C3axCZwgsJL+Dpci
2IB6e44TbZk7wY8aouABkrF4EJUrUNr4pgnNuMpIIrL05CIkE7Co3Oia6W1kXlpmniV5b8AIaWP5
Y7yQsSEJdykK4ZiUkZumEJCPGzlwG50nayxVYBrN9L+gb5yDaAbx2qN1m1rIqxZs74+DIZSlym35
fcxZSqOjYF4tx0kvZHPR4uHW+44AMSYqSBKeoy4oHg2/updxFBzi9ZgUJuCcEJKujt3uPH+qjQby
C09ied3Y05dIWvsn1GiHXd14sHxYTC15B2D5zV07tDrUJ7N0XFVWhmzHbOuIx6ayD3Qu2sy+jrIJ
poYEeOIZO3Oe4qCMco8r3x8zMq+/j0Lju10fa9I/PwQLY0i3hf5QoAS0HZTS3w+OG6DuFlKlB2v7
bnbR0anG7ieJpDu1rfU3Iy3+8Zvwo1WG+K4bau4XCmKUWiHMJyMKo0UCtf5ngBdux82SPZzG+zOF
MAd8PLS9Jkt2wN8d0m/cwpMpC38YESoLeAW5ppGzGg2Ohp46P0IPOAwY7pdGt/U160t2o3nZnxFu
1ldYrov3eSo8+GOqzFrvpi0eSSB5Sz+hPmYZrXiEb69fFLXbFKUWbtvEN/eiM9ItpvOI8sel+WZC
xcKSV3yrFUtd566l7VssrJ8jFlu9MQXfuKEUKzLM5tEMKu2BzfqHjAurJWlOHoainL7W1V55NhXr
gBxg/S0aKmWphOb/cHYey40rwZp+IkTAmy29E0V5s0G0O/AeBff086HYp9lX98wsZoNAZRaglpoE
qjJ/M53Goo4e6lotFrQa628mukV8Cjz74vDgPEVdx/dlTjiGc4x1y11hphghc/e/V/VGFf6AnTBu
b8kvK3tROdnOEPnrLQ6xOcRyjK7AwOP31Eoc74zIhYvZssE6NvNA/DnICXKqI2HA/06z4ajQ/f8z
L49YRRlNhm63kT3GreufPUygozbOH2WIgo6GxGRG/8E1nWQZwHhEYlGtdzKdwZPdqj32Jkld/QLA
m+yL2SADmV48KELsRzAuQJFljslDZc1sUA0DyjnU1kMDyqMB+0PnGy+N4JuOkuU6V0S11wP+BEkK
ZmKOU2OasGzws2OgFt1TW6kvMp4OGCeVWV7dGU3qXozGypFU4XMA6F1d6GY83Su21p07BUWPoMzr
l95U+qWb9QlNXp2Vuz8gspoXn76J5JHvYZYmGq347HZo3cafI4z0XeujLtnMUQ/xvREOPOIXVYU6
nj2urxdr6s43g+kFtQDjEBW5usK9OT+0Q9Uu+XJmz+4/1Pn9J3luN3qxcNiPYhQW589KkgCyTFtq
pvNQ4/c9hTYlOzmsS91fFiAY2ViZ7bGPoxoYUjJ9xr5+USkQP1EcEEfFc+nQV/r4OXrmJQwM5cnw
aKvRVcIcZ/bsFEhd3wvEzkzLi9dq1wyH1O6xnhlUezEm+bKrW8tzQMcm9t5XnMuQx+L7ZKs/NQjY
H4o1QiSNu/Kt4nmw9KD2PBvo46x8MWiPlTUpq5Rn20WpzGhjJdZ4joypggCvGyeDYuGudVL60C3F
J+g7gMb/HFL0iP9zaE3+WzvWwVbO/TJNGg58jfEEqRcD7Mat5k8vt8uSoSGROAVKIYmRRMuqw1aj
FpUOqNXcRUVVsr0yTXrjnqqfbQsvF12wLBCKop1bOW9OyGE32R+tJfydvF4m5QG027C3K7A989Tr
RfPl5mDQHhnVftz0vqo8YHdaJIvwnY2guJtcp70e5BByyk5H4+rwJX4b6kG0E/Tp3lIVAZjGhZNd
4FSzhydeb8Gd2I+ADDVwE4n+s1fWheHQoJyx773nBhjh+vgahY19AC8QnFnnqSvdd+t3tplYnbnt
L0eIg4pU00cWhctswJzny88YsYL+j5/RBfbvn2GVxt8/w2fBvqrVqpE/w4gbIX8G+pjGR6M28HAB
dt0lFVpSM0E00ZxzVVrunZgJokDqYbZ1YbqUQ6WMez56SkSVv1bgZbi5A70mb7VPs26OtlmY/4Qu
xq5FanzHENtYVJh5PGE9FW0SM8bXRi/YfTemsvFtsJ5JCfTlyjnARW6RVr1YVUIHUDpDPIOo/nvY
jJpY1chH76oZ4imzctg1+u/hl2utvoMcrMff8gaTMsPAdDfuEepBSiv7Pb66qMmx2yjVLr3la7N7
BlC/SvTAOSaFGV+/32mhP3VJIp7yoPoah7XWPgEVs9bl5L0AXXGoPgp9CyPReLB91F0xHEFAZ8I8
oBj8X2McP7E/T9+NMO1WyTToZxPPA2SS2wAnopjW93pEj2OhZRUQrfngAzG4FGH1hvtLc6CEhdwu
dnUmkt7JwjLLZJuXYbQyZwqbPKQOTAUxPU4azDYWWfrKNYcRdTkmaEh8ABOwIYbAg1oOgv+xyQmc
vdLitW2rDQDltCnRy+lbVOYd9SIG4dzJa93JbrduBfwxRK4DvTVgVPhrNVgfp+AnJjw2cokyomHw
P8YyT8Na2ciOR5GHlyExna2ZD/q6dkLlEWZ6hUAxiBPDKD6ThK9Q5/mLNEmKcOHNzi5R7fxgZRct
TPQg38yKije8NOMh6GATaUEFgdN3jb1VUm6Kvcq/syZ0furtMCE5J4n50mQScRPA4H9idq3VD50/
FmiP9EiJzEM5GSBCsevkPKzCllbXN3srsjMAEGP2w2D5EsTF8Gr2wt8YaL7vXTUzHsfM+zpjmgmO
coZn2Ppjl2p3lEjWtg0pVepiOIjRL/M6HHc3mQzMfUuIiI9SEAOPY2/XTwlYIXo3G2otBSBpNXwC
NvKrbCL9KEdiHNSDWoJLkcJHMpZo1i9MSLXrjGaeUQ4KZs3z5W6AbIPlBwkymMW0i0DtLIpZCfpG
pVCs7ndCsi1kQjIw5BXeKKLFLSbPvD9X/Fei23S6nZ+9JMWi2+kbdYNOIA5LM9XIGTKEnsYIaN68
VkHzMXCXeoN+Z+k3CvJQnoPGX1k3+0hTLjImEkO5u86W47Zzdq2SQS+Sd9B6W9m4ql7tLQiinlIZ
iN7wi1ua4+zUAfVrtKtBgieDdc3KP5wzZx2hU8OfQLqz0VXuokcaT8E/PN2vDzy/4mGt629Faxe0
HG2VykA07rS+q/YoKk5n0wEdOtlj+6qWNGu1qB+OQQf/RMOrXaAfrnXBykpjsfCswtjruHwg+JRp
r73a8U2FuLOZpkl7zRs0lCKAMnuZ1eoWoZNaj+5kNigwXWzi8WGYsUM4DZX6uEOZkpVFVYpzOx8U
S8+PWa1s5ajRJ3FWfR8hcigNm9xWHwB+YXlQuxra9/OpPAzDfafQ1x7n1W8d0gi+Jq/z8hDwbAE9
aJxVuZbl0ESrQK/GFd9F0OnIzyCh37ftSxfXOxvB8c8x7L0VUlsT9W5HfxZWAEKPONy6aqVq3sS2
yiyfeq9/SbPM+vRVWvTwkPRTVBjITynDTxlXkANbUtmjVJYo6iWuh0WrT8/QXMSzA83hSRcfSRhY
7XKsKh7aSnUWvt0+U1qxlnqR9zs5dXJTbavEdrViBZYuitEd7lolQHmN5/YeF9T4TQN2o8xAhSjJ
v8ZpeY+fcOF4VxmPUkg68cviKM9uQzuO3iCvvjcsZihau/qDPPg95HRPtdjM/YmFqf3piz49FuWz
n+Gs0tbeuLXmom8Tlau2S8VrCl7k2NRZuMKQpv/Ix6Ra+CxLVl1U9stqVtEqctaElW2kGzkM86i/
eBV0rTnpjE7+pFsadDwnindN6SRblFnRtURE5aFUp0OKU+2dHMlDVVRPPUD3Y+SqQAXnWV2r/PQD
HSzSPJJxM+gbNsrQ6ayBCoqBrWb1fUCfbuPyUEOfeiYkuPKIw3l4V7niLawGfw3GxKrX5tyMTwY8
g4Yy3qsKUmwbSNzZ8GDA2i2WWd2M1Mly9ziVesSHv8uyI+4CNZD3JrwDy1wgqcCnIWuH66kcy0PQ
84LE/UfZ3GJTrWfdClIXWP/Q2DbO0fYVsdJbs0fv0tHeRJsseqvuPkrDqndTpStrOdRH1vJ2D1um
Wwe+G30YuHtUEx/aznT4TlkZ/L05rqoI9jZmrx3SwG/eVYQ55nBjsy2YweAopzBMai1b1Mh23GWj
H+9kJXukNG/HDrSlqu9nLJTzgKgTzyxRvDmpGR3R2m6WchihGb8JAy/eymGAoM4iT8LpJIfJaKyn
3s/3g4LS0hjGyDYPVb3QZw2OqEOSl4ZQemghK334W0cvlPfY6KtDJAKxcgfFOplQRre429gblbIH
qwHg+lM0uudiyH+fuf1B9ePsGpa5qMJGtJ6Naxs1+OZSCZhe545c2tWus1AiSgRYc3xXy0q5v8YK
u2qWzgCEtK4V/14exjlti5eyN6AIzGEZEapqbb3KG7GHinHVi1mSLPJQ2aOM70N3r509UuMsD+yW
LmeM/9PJGPKLhSrKQ6bVyYPogvGc4M0gRzIuD9MJ6kPwgD5Ws3Y7bFBwLU6PTtxrBQ5oYXr8ayxP
ZTBIfD7hsfUkQ5gJUKmguZYeZRYYVlb5P0qA53dBNlGI11NjWE29Hq3KDmO461imVD3+6dXNsIAw
hjD4WPA4V31vYXXl+FO8dopv/yz0zlqw7gkeWRZUOzsExxoWlnWw05a9HuyGfmY89D1oW2FGFzly
qm5YJr5q7uRQt9NiRwPNgUbDBRQrasoG7M5nRJeqGmJroMH2njnwCzwve8rrDlQl23FK0mgNReiW
IhyBIKslpwksS0otfBp717pHBwlE0qw1BAoEOUtkz7fyqnoc7jxMXB7VGl3DwWWhmeO57uhPcIqN
JxeK6zIsagj/8zD0MKzwjNRcyCFwc+NJzSNWCnb6KK/S0v5HrI7jRUxe8kQN1RKl+xjDK3lyyoim
Yeu4aznsDb97QJZvoTdaA3bbKU40ZON9omCwPSGq8UCJCdAn66HvCIjBpbHFr7Rt//GafHhBqcdd
e5XtH0dUNE6ezaMqzBP11XPTDz21u19T560a3zS+UV4TyyBfFzP3iaWEekmQDF3IikHkh2zpMgyk
YXOpl7CECytLBulcHWk9JT3frrgl5BUaVo/w/EM2XlZsKY8oCy2HVlNeq36GfNAHWshhGoDbGTAT
5BUcBW9s68CRxoqzlVnEBLQF2KfxJLOalgOgTfrHppaMykWGV5aqCftn3frxwprc5jn1aKq76QD5
2AsbIPY0eL3cHL81MD2VAKUaS+2ss+51O8/S1R9JXf4yOld9x/8iWTZ2nz4XtGNWbuMkF6vz3Q2K
UNOpCRvkA2cmBjC26eTljbehEpVcVJ21UqjXyXNEJ3MpbzXfsxzM6YcWqjtnNLH8Sug+RSwVsTLS
aiq8bjGBG/dHKAEtDTOQeuPJg2oJUehTnwfyUMnkX1NktMVspXWUcffXHHkqb6iV2CJWjUGhvT+K
woo3Vj20S2Dn032naeN9Mp8pcPtY4lnFWsZuiTSCB9x2Fd2jefItYUflI96f/eFLPMKFhz9EfPIb
81CYiIOHtdW+t2926mvvjuYGxwl84rL2a4rIUQXcYPJrFF9U/3XgSSCnGUEVHVQ4PVRCuWqKI4uK
F4rwOsr8L3RTVvLyKqEOF1CdX7eNoa6QSR/XuVU4OPMO9oMJvWtXpG63S2L2VpqeYzUOWPUnD7eE
51DkswvxGs9+CPlfu87stMB8GO34z8x+bKlBzzPBjIaLtICaZvQoCcqD9udMDsVgpseoz35nb7Ey
znkAy3FsdJS6KKNgkmwdwT2jVRDw9DvKcaFlv89UdYiWSEk0q1vsOsV1uESeqnThFxqKjitdCZWj
MutWVrOCZWt2Tk0R59+xki/iwEKmb47cwgjmsHo3gMnTxGpWsYW0iYfO2XtN0ydUkdTEij27GGnz
TYYds2hofRUZPvNdxFpwrgvx2oPYAkoCaR0Y6VxtWGF1BG05IN5Yx+9ZZapLf2SEueKWRyfirR4S
D6p4TBpfxfAy7bZdEJvLa64S1rsdKgkeJ2QNzxQnuOugYPopWyIA7V1vxB8uwitFDIcKpetAOB98
rs2toaXhVq5p/0c4UZsQW4Y4fsltEYWIxid2dPBhhk207NiS2Ww2j7ySUb/8EwPtp9zJrFH6L6Zj
WDs5knFNbsvQRw/RX42HpQx6iRavegwmEcCqirtycKjdad2hYdF25ycx5C+ZkGN5Nk28+tmqFJsq
LigYyWBA7XLlJiH8ho1bxuaqwtL7aMwvcDe3TG8nx/JQzBl5pqYNCitKihbK2NfshsvM9naF8alr
qjj4rAyPXgwg3pkP8uxL7K9hEZg7xR62/zVNxrLJ/zFo+FM7wkccHzgrCkBN94x4n36Jg3E7zCN5
AH6+0fO5IjyHYiCuyI7QqpVD1wWqhYi/twZx3T3bfvetLUJ1O3rtBXit8hAL3X/IJs/Yaib61HIo
E70wKf7ZRrdprMq/zgPVwjolRZY9TyGuZM5DETXe9UaDYuin+baIiXIfmKAJzP9AX2gwWnd90XkL
rXebx6oq2sfeob3LkhI+9hRP6RKCSd3Wj3LCpKXpEnSruChBH9DU8KbXEaDaMgdA9ypjX876P9mv
89j0PhpJude1EZuWWLNmD8mdJCcizp1Az6uSgxtE9os6WH/FM2RS2IZpD603OnfOVH2b3DbdyRG7
LedOnrG/R68j68pdHkWfX+JyBqLX3TYJ6Rao4TSc5YGm4niGOMtKgWKODLkqGsHXKbEOT6sFdHPN
yMm3a103yBZl4WLcJLzf95NZOPWzk+zmSzgCCLxVtfaf0IY9boGpPGj0kN8wQD7luige6bzGT1mq
7rKg7d9EUsVHJRnF0phnQbhv1z4UvK3MZmUD4lVL3DM9NP+V1rO8V4ib9NkCnbSonHx46zKlAXGD
6wfOMndYttqHJPRxHGntc6dFzlmeyUPZZtChRN7sUDKgR0rjzj7rvopZmoWT7sQHD+nB+ULAfvY5
N4wtSpuzewmhtuItomasukLTXIgkiT+LNER3IsWNwIvM5DGpWEEphdp/dwPlrbGG6rlCeGHnY1O8
6cZyetMabScn5CmLCRYo5X1PtfpkQg9fFSLtkYO+JGOgnyA/RwtDRAlGiDWPivks7tTfZzLmD9PA
mqXH3Bs9ttw2V6YzasfbYYhRthkFaNO6C7YTSFC6lC3bGUTlgeUiyCDPyilQTx4ObWmhOZ9lESFk
gAPMyc4n9bFQ408ZL6auWVbA2O50erKXagBQKRM528aFgk7Dvd6GyX0F0++ayOYFZeMIHhR90t+N
UXDH2vvSj1pyL3nI8hAJQMu1Rckt9qvknkdqtEmzdJZVt9N7W8UGNKmxCnVhCtz780EmkKMutmak
jKzG+98x07L2aHg590ggUnIONLGDUhq9ABgwAJzDBnIUESFo1lrbOFL7lcwKA40Sz6KbKofA7pTT
aNfAAubJ4YCaV424jUzmQ7wVOC0uJLcv/0Pwk0N9KoaTPTP/+m5oj369riwWhWY1pVveB0W2BU7b
3KFHqK5awxiXQkC+HvBKf3ZqcZ+psBpt301PAhG6ZWGFyWfllMGCtnlEJTkAgui6sB0yrX2ps2SN
LEeC94auNxvhQoMosxbpEbh09XkIkmKX1W10yFIHD94cylju5MqdPFTh+PtMlEZ3DNtsfQt9mSa0
+m3QdXX3JS6HlmrEK0qjevW9CR/bJM2upMR2QGhUDtUZMj76vBJVzUlPEiMus3IoEeS3yRJufhvm
nbOcPOyPKtNz71kHhgvWHxEAdqTbZIyugAdPpVg6c+gWt5qy2qQxgnkyUfpoL1XRt8oZ2Sxocf09
FPXKnpzwY5zGZhPVEWyrNNWfiir/JicIHQmgNqvixxpXm4MGKmIdIHv7WSDcN9+hZ2MFEXqqDx1M
W+xjor0GjmOjZ2X9bSmPbdtAcVCDeC88w3/pIMeZczauy2A1jtpwUl0vfUj4BCzkBRFuEFf6RG5G
qMbFXnDfO70OFWXqk+jixMmvJmjauwRq3wt9AQOu6xQf87TPXga1MJeZ4cIqm7OJmII1Cz3AnMGs
dGQN1oAkn2cOIOsrcZfH9kagOX2wZeaab+rkPexr2JCqQA8vEXsz9RJ8ojh0vnZX6HhsyVAwIIPf
DRFVj6FMnw1d7/atUyZLmUXKXzykYbmSI83qk+e2SRG5e5PElxvHhX9Pj8ceCsyRNzVX8kswn8mE
01jAjcdh2lwBiVRVkBf3lrRs+3vNqr37jDbBfdz67tbgsbugKObd15TvHepNNPCmMau3MihnFywu
zhaNBBd7HbbtZz5r1PfsuLmv5zOwDrdwnjewc5hpzTNlXs6Uh/kGflbfpazpw7kCRlGwXQI3CI5J
7BZvGIKcJhV3KqWhhV8pCKDM4d5x7ZOalSqMCYZJ1+bYCNDuR9aWJzWiR8PDpCj2jEGznnKd36hW
vAc5SnPTRJmiSK7JZpodohEUR1U9aB8CK4Oi7BmXOGzyLTj09Dqs9MIECzakd4NW75J0xCI3scW+
a1wPDvN8wXwwmLekSB5tKykQmorllUxXsdZE68ZL43U5F3BadxjfbSPftIZqPSe5KM5ukUp3nM8x
ACDNbhoF41w1XnoA2Xu4FvZSmx8CdUEfqjPE76wRtPm+6N1j4MGw5ssNpdUe76iUlQ8OuqMLSbhr
QFwuSz2Z/jMRzVeU/3GFUmjmKos0HYBiXmLabloQJko0ggZe8QfHGvIVDufjO17e4TJ3De3k81J7
LRHZl9O0uKgOuqv/PU0dQh3/7dp+tbmbFgggdGpKGWR+mo45yyEwhdGyDxLahnPslpBnpmr42xoE
1Jf4bTjRFe6zWSjmz+WZVXl3ZdMb1XcXq4td6uXfgyBAjR7ba0x94DIslKDBXqjE6Jt2Hg5WqPqc
QEHt6Xdr99eYViXWtogLPi2T1h1VzW92Dmwj7FtQs1YbHS4KfrNyJOM9ULZtH4Ojl7Fbwg6g+xgs
BW/xDvTECn2pYH2LxUrg3QXUrntoFt5CJlrUMxdUpqbtbZ7jDclhQIbz9q+RyRSkOXgTBxGPioV8
6aBEO7ldsvwyb4LYXtadccYfIN0LQN1TK2o6WTWguQSpg7WnNvH5GqzaKD5bUTOsY9fOli70dY0+
lxmdQ6pBe0/RnuTor0vSHB0LC/Pc+VJ5/fVWcjxkyn1b6dP+eie9wDhrbOixU394Ka3EPbjapCxu
Q+RkFF6EwT+tOSBeE3zDgBsIDg9k9Yhux1vl586DnirOA09uFTybU/FqmQDVzQfhTOPKShCKslIW
TctUY/kQBFDpr+MptvZqbMO2n2crfTVeevFNWDmiFA3dvUAvrVPTK0lFMW4+nVxWWQH/eXLooDhY
rbxmsk5xpvKdjrXXUsT2UWavU+ZkKpNyHGaGAyAAQbjrxTI412xRG4g96ySG5G20ANnfbnG99W1s
2X69j6bmIH+wjDvzT5FnY9/Gu3REaD1cdI3vLMEW6as2EupG+Hn3FJZZeU5b6xx2AmRKldMeMcpJ
HHGo63CyAy7W2HW5lEMbJf0nCm4LA9j/gwylca+vgkA5V6iGLgKw9yek2IIT0lAh6NHbmA9XvHLZ
H6zagKpT6PR0e+TU63yZv43llYU+vpUwUKF0c0sZut5Xjq+3uAbgsVSHVEEuCxOnGBSv9ebqZQh6
0o0ep/F8bfXqdRyuXU8NNlU9sQoaGrFAuZeFM9KEizZNeDr9Ub8dZzHcq0quS4niT5KmZXGG1Imh
ODovy1ap8oOWuvmhH6ffh//PmN+EfsKaeWo2EGdeervpT0ar9ycbDJ0GiWAvR7eDNidvQ3k2RiFr
4xITzdv1MhGEwXCdLBNt2LwmXVaxxVYTKBQoaqZDQlseYwykFTgYGG4c2kn73pk+LZfJsoxTYZYn
eYGcZqj2wdYrMf7ShWrAjdbboz4kvw9draiIaGg4UF5PATyDetSsfRPjQLT4v0+/3QN5umJNhb44
FCkaJVov3iytNY7wjZJlHPkCNqqirJ2iRSd0zk4mZXUD1OmdjqTysvZSuM5aPRwcCEgHaz7Is9YZ
UzTFbC3L2F4kHK/nujy/RuR1auINuIjPM645eblM3fLXu8mpTlWfr2+ben7oielD63X9qRlMY28M
dbiJUET6rOMfU6SG3ytEsUEJtdYR9rRyaRU+kYItz3fP7z/gtmqr0vZBkwpD3GkuuuPd6JQfDq62
6MpRI9bsqXlp3B5IQVl9UNsQ2NEJ9FjmabkmjnZTBs+uEfxT5wWoKpbVbX6xnY4VjgBV24a98lya
aXDAGyuFvsQwhRw4Y8V+ytEY69GDI8xtbjg+2hi4iNnsda0x2hlGqtr3Gr/CwR4HZAVZvOmHGvER
Yymj19PMzdc+eiHHcGi6M5bReDxYw/BR0TBYTpiNAmcNnOesUnYIKY0fCEJCmMg6fSunsXaftR2c
V8xPvkW+8yP2Jyq2Kb3LZhCfUU6beRHn1CvS3sFipB8hwYzzQQavh/kS28qT3aD7dzIkZ8i5f10r
b12OQ3YoFXrbUCkPdJLzp8G23i3Fr7+NmQiWmmFb58jGpWOwhYvVFZqIMgt06w2t9eaptwrr4BXe
tMQJVbunmNrd5emsoQ2P8COaMKV20N87tvzB3iy0medwH1nDvuHttJJDSsno7KnFeJ8DUXj0nfBJ
xvEwqDeI14EDSuIntKqxTvFoswCDMI+g+b1VZGj+twK5sqDSvvu606zaCiVA7O6Se2A2ACzmROQ1
GwCw3XuXYgkTJ3SYI/4Ji4iFJHDF6DtyZnjwmkV30romvQjD0Bd5T3WONvn3Dg/BjxTvlnmPbaT8
Z7UgKtkxisfUCsJ1Tc34XeFHhYX9nlJqOOiejs2PDkJYT3hYm5E+HTCaVq9ng+PP5U8OnTzzO21v
hp9y1l/hL7PmoZyStChgLOTE2yXy7pORm4hjtfugy+Nj3fkRlaA+Bq3z71CeIabsgyz0K4jAsWI2
xYKWbE4v1Lr/MtMX8sKOlbq8kRFrzWoSaQXTj88kuGK+tPPmQzNNF+PIDJvQPq2XIo9+xZNgaTon
cSOj9+7nvDxnBzA516iASc5JGer/nW9axu/5GMW+eM0YUKtPjZAeTZgj3cVBAcl0UfofUZj7Z0Ri
QBCqKRrP4+jAVhj17HINJsFPOUXpJjwK5RTEj5iCn8B9CmZDypLRV19YvOqPDmbDiP85mX0ahKqt
IiQ5lnIo4H17m064T5UfNYe+fhdm0Ny3mTJcRKgOF6tyk6U/AF68xfoCUwUxZYCA5ymBUhX+gksV
ViUpQn8WjUfbXSgdZcJt60Hi9UHiX4WRKCvEm6mnxGTFo0c3N9TYmcymQ1BxMtBl86Fq3fyc9qi8
iUDL1l8St2xq29Rr5smaq27y2stPUtedHdW413L/XY5uou+mkYx8M51r/GaY8x/xypg2YxR7hzQ3
+juURYa1X6PZJ4eoHQyotsya5fI0pJO4due04Hceafkjdi5n3q62mlBBRGtMxus9ZKZOfHT/UOZd
mKXwF3zmrFd5ppWVfT2b/pzdsrez//e81psmCpWyN52IiJ2T3yCM9YBnafxU9172nMFHAKg2oPXj
lflzG7hIvkOiX8usqZdsB4PgV6lNSDECYEtrezzkYyzUS6421R16WvW0xrAWHw81v2vbuAR1WmnW
Mc4sPiDj5P85xV0rpT0js+ocLzwdIZa4ePLnj30wfwGyaXoOvcQ4yFEKH/uSYQiws2PpDcmMXAlK
1MtYTPYq+8Oot+6vYNYW4BW1YuNeqnAMGrsVBTEKEFclGOSh6O0NAk9XeRyjpTgb69vatpQPBSAx
xrOflhbHW/rprHWKHB+/EmJFWIAD9RyQmUVgW+sRv7tXO8NvYG7Fl1ZJi9ixjtdKlXDjXYyv94a/
bokkKT/WyN1wwxu93EiBqmYCbf0lCyW/3EjFKnktbEZMESY2O0UJvXnIq4r1ioUG0Djs0us+foh1
pP204qIMMXyzHk+ghcWrgYpjzWlYeZzOY9uBeRegQroXg/qq8WzDmagU27JFOKSeTPXBo7XH7qaN
f+J2uEAlT/8GvzpZGVaTnNFPwTEwjfCetcf+PWrEwW386CdA439iFRWMzDNfK12fH1Whfw6ddlOa
bBzkKKXFeY2PLd7JKsi79ZeEXeIT4BbR220uK4v86F9h7IqOYIwRhU/NSKkHb55uqY0aONBy7A9p
p8FGmClQyFDjopca/yuL1HS9R1mnWIFgfW+avLq0/aA+R7W6CoVpvIWe2h0FqvTz+8J4o/WWrWvE
2nYyW/gCXaiTO0zGKxJb/bosOmNrOkH51gJMXiRVjplBP1HLMgD95FH8UgVYIglHuYS5KN8MO2wP
FXXlJWgQ+w7eCh64StGsoHwNB19pw/d6gsTGgq8cDAWwy9CuMTQqP+K8edfZ4z6kZTHciyIsWA0R
h2oMeiRGJAF6O6JIpropmlY9BxCPrmfhHIv9SD0XI6ooGASq5/+aJ7NBb07/PQ8VXTAtlEHyqc/M
xYjo+oqnoY8VAQaotaKF9/JscONyp2RoQH9NaF527qY7GZ6cDqXGsHBeu9rp9/JyLaY29K/RBKY8
63pCPC/ieYbCNOIB/uyreFXF7tSiPbW+QIxktk6UZotD1Bz7WfizVXLv0rhIwbNAKD/q0LvYtmn8
4wlasWGVQbJDE8j0au85zSeB3FLY3gG7KQ+TNuDbasbu0lKxHS40gBIR/q57RUmN+zErlaWtmd1H
kOC8OftNjSj8A0tWPzWtmgBshdPFQz4gDvsY6XATXe6wLuM1/HtWFHJstrkJxPinN2b9XdZZHg5o
EFLQRQAIigLkBXJZsaPDnO9jfhSF/T7it1SzD1HkZ6nKnXfRzoT0955i+FTUwU+p/hKNmbs1QzAh
0kpF8FlaNkmcnGS2xGwT5kf/UtbmcD9fxPcmXYK9tHdjaAwXtgACI3QVqcV5OGXReCnwGj9XnXEN
DXNIxrOOzmMT4PMl51YqBkdegDHMfA93voecK5MsFq730N08aNZGDegF+sLvSxNA6/fj9CstArh2
YRCylPWbSbCvm41Hh4EudTLiV1Ab6snyymY9DDmyA52hHW8HMTvZGaClq2tGjmVaC/ee18XXubdw
1WdYoadUwoq6SB5dvEogB6Xxhr8VVTTPct7wrHaOGiaVj1pUThclTRZyJC9QhNnt08nrrrGGFcw2
DPtx6UcOnATccHaWOxkLPc0RjmjyXFzHgK9QgB3Q3cMPmiZtyAbW69qfPX5bRlOU3w1q+MuCHiMk
83mbIcpi07hW/GoG/v+h7Dx74+a5NPyLBKhT+jrV09zt2PkipD3qXaLKr99LnLyZZ4NdYBcBCJE8
0tgTSyLPuct7QSr7Z4C5s9P0/hcyz90W7QZnHWLctJt94Gp65vqfidNYq2Csh/skD+VTHovvoN78
T+D9PPZCMz35GkKZXsUSOGr9Tze1PiBnxVSTkF9WoQMi97hLfQL/cPjJbRfxGnUFElGj47wKZOVO
fZItng5coQ4r7FeN1Hi0vKZ8SCJ4QmrCtKZ6LRaf2gDo04uZWk96S8lXFCYACl5hx4nSKLhyjm7N
/2EsDktMWJ24WN2C42KScC/GZPhPe7ukgUdAaZEHAn8Xb+fKNDZGgaThLFP5YCxNazn9gx3nPrRm
0KSOlnjOSg1GrJbWVtXUu+sgmwfceFLnLK2RhPg86Bdeo+m75VSvU5hMD8gTJ+9IbB4SFMaf9KXX
zum65qt7cXrknNZqzKR+84KU3FqNeUZd3xVY+8B8wiJ9uaDQ4/EBvPiruqCGPh7QB1xt1NmlVYlT
oGGedz09MPNj3aK4ok5tp8DAqxVpdSfMD+MC1CqlYbEYn6KcxAGWGas4s4Mjmmayadr2zdcNuTUC
OwUySkg6PVJ+qdeGCMdNU3jDpSnhG1+PVHdpLAvLUxUCU/vfs/bSVWNFE+KKmmGHrM51QCDspSPw
su5xN0BMoLwLZz18Us08OQDA6trYVr72e0yYDi+tetJJ+DCmJow4G9e1dIZ7aLM/nHwOT6aWek/6
0sSJsWpsL3oUjSOw2PZQJHDHOzV3jWq6/jANcb+6nVSNnoOfdmtsEki4j6UFfgokfPNRzAKWNXpH
WhsajwamkGo4LQxt5xuRiUUm+Vz40NounKj1RXI+xdLrHyoIZK+FsL01BcfsTk3WhYbwoMWKW81S
eNYf6wzp/g5LqrXnWo+ayS+lYuNKw5A+z4e9ikUT0DpMlgYCZ/kYJ2mMFQosDZZHLctmK3ZOBsJ9
O5lp31SP9zXAub8PVb9yTQtlWs9YB5Jd2K0RfmSg7vBnEIUa+OFmBlthGft7Wg36buUv0lD67xMN
rc6O5dT969raEqLilvExN+Q5yDPznmpLe8FYbRXZrnGvhq7jyyRve7kZetFs/p5YZvlyVkBr84s6
1TckJyzjZq1HO4Fk1lp1bxMqzjTSM6VQSoNL7O1TQTiDjY7Ij5sGABDK/g9NbdYL5SJY1XlQkd6D
gNcuyXO9zpOVmg17aHd54bzqzvSPESG2M1UldUPoRZQH4sk/q/7Qt9V5ggD9Z0QNq6aJv+h+GTxP
CF28It4/vlpo0lEHpOiSWtMr8Lh57cyzd6cmqVyInR0XIbsOTig0qztpzYyq0dIFpFI9FdOyJaGn
GsmCz2uwholT2Dh59mjXubEenVL7WglnZ3XO8CvE3KJAneRLg5gTagst+9Qa4qfRY+GCum/9qucI
wUxS5GsXcbr9nNZY57qV654nSWYPwinLJwMnlypKxVlN3Brsub9ndVPtc2pr/g500LTvvPZTRYR4
ke8xB/ypoyovkV1crnw9VvN9FZ2TdE4Pt+t1i/a6+iCk7EkWJOLioja21gQrRj2M+genNLtrU8dj
tsawud39NZF3LhBbbBP33eixVFenjGYlV0jQG/u/okfhZwtFo7kzTNZeadQCTY8Q7uP13/1kaU29
4c9nqqO2ir/YUP6u49dY2zIfvTqbj9eu+oyulsgReO2pROd2E/G6hQrPT68mo77chwIJ/9vF1fgQ
YK2COuLlr/GWd4NhOiws/vwwKh7wFFiBmjwKb/dM3nv6aXbd4iHOht/NDC//IU7DTZU7kFaWcWGi
ohDNotqy7Ik3mm+Xy9niVffEtEs7r9mOk+2+6g2mW+nQ5ms1a8aRe8H28VNNojE9Pjd5jS4XoQtZ
9hUF3k0pKdtHzkgv13+UnlVd1Nzgo98WdujZWkVdrVLkzCWal3HI1tXRTogXUsvtdUQn52nYqzHV
qJAWgU5uFVAxVTCH+Hh0Ha6JEUxm9J/U0K1B6I1fc0BkWSN/1jWieEg9pPZEJF/y3JUwb8dulYWm
flRjvhdI3smtj/k4IVHUy5e0mjY12J9HdUJa2aSdMmoAanJoh20K7HNtd7nxdTIp+ozdt2D0HTQP
EcJ2zBY3FMd9gBfSf4tsWGCzZ+oXGwWRBwC1VBeWE8Js/kUxtn42ULxde/r00vCKPzVG15/UkTuk
v4/s5ejWjXVUoPOp3qvxBVe560znp187AQgRu472bEVfVbyKUFcz3MSuVlQFaP2xsffzwqgq0MJ+
yaEArMBiuD+BsuH5LJ3vFs7YyOUhAuv7LZa/wIQoJBDbmWm7UtmQ1E8RGsEzVMWizY+eqpGOB8TT
fseq6/6J/eu6f8Wm1pmKyX1eNvI8G9HvZiwKv1vVsY4ek5pqBvlRpma7/9fYLTxGEPis4kaA0Ye4
s9j1/edat0ubmgz2RoW6vkxRvEsn9OBMeHdI2mhoXrWNdUGAWn4JJSQVhlMMSFHVqMDpLQqH84Bv
zdAN/V76pvjCU/JXGiyuk7yt35CJWqsobdS5FUe9WiPRLb6IiRIm6AVWblGNk2ak8UfXFPU2LVAa
x2queItHZJFN0XRbc+nOw9yynsBcRoW0cVGtJYwodrfQW06jOkTiaGeHVPDVWBgjeLNqAw25xhr9
w30sg/G+s3KEJ1sX9YmgCT/GneXO6UcYxNM5suE8tkWefjSIJG9JB4o7NeuzBMal1XjO0SR4ype7
eTnJ7HMM2kAsmSCxlqappX2wof6poSQAoVXgCH6BUqFvmzoLWSnw0IKtOnCzh/MqQlCHWpKM7tWE
p2aTeeJPPtuq8W6GtKPprbbH3Vcj+UDFMOgNZ2d2ZQCeZRksdoA/7U2aB9bJ7kb5YGLp4c/oMkHf
k9x4sw+AST8VEVkjNaSiLNft71vzxVDzaqjrhMu9rfuPfuaunADgkqHH/kvIVcHB28ZdHfT+S9F7
AE9sM1rb/JLbBELnXdDAs6/nLtmWsQxfoTm5l6AZXqNOhK9qKGwCynWINzZZ/xoN4FUz5KgeAjhP
WpZrR6h48UNuSwTxavTr1kku2t21rwKl5Se7qowKlII5Dw5i/KDOCTMKM11r38sELsnd2C1U5ti5
uHwhJG1cEa5wzh3QUOA0dYY66u2i27RmjibLgCn4yrCyhB26kd0BpqGCnafZLhpS5+K3FBzT5E20
8fjmj7/Y/movcSHHtyby8ESP/Gd3Moa3snWoQA3iSc05VHUyqxaP6rQcce1QeMGBVzF1j3T6gLOm
n2ItDZ6seQieGmstPQmhdOkE6J+d06Z50cSbG1V8z0E4QpGQ1mmQHoryUQsze+J3ARcz3mstK/wr
JHbBwKojP3D5gjv3wR97x77OWkMU8gfw7RpwG4+9ZNuZgH/ZfMyH31WJKczJGMOBFfthZhNraSiu
/EWX/58m4qqY73Vj2PiDhxwhZlbt9VD1w0FgJY27AFZjE3e+XropcEJIx/0eqgf+XlIiBS0064Jk
r3Mf6hqkksVwbxjz85CV5Tuu6uldgjAOuBhvQrW+pzoDsLrj/bExLA2kf2ygB+T6F9WDYVaevbl4
v86NTfcsqgkfOccVWzUGje6tNfzHv2ATVf5caHV9UfAJNadQE9ejHC9qvb5c8RV63qBBBe7gpqOo
JBjHLvuZ2gXGn8trWE2q8b4Lngd4C/yXpigZLJjDEFbIXWtABcRobsBOtv0JoHJnAt56CwZZPOdZ
+q9eSc9a4EVqbonss+RbNqBKUwLVwSilaFZuAP3o735oFmWz8vtiDUstParpThQCbJCZ7PMhgUmW
jnn75C8ZHr2S0+H6pyD8fIPF5fgc5nn1DEvwki/6l5EvnUNY5OVmMlr7Sy2Qbmmh5wJGQveyca1T
1YpwjxHSABs6b0FMROWrjRPADt8M64TT1nQ2PANWMTuPtzxrklXXVsEvpJutamq+zGVHlQaE3bMS
mkjfZ3fMr6oUJMy8u8azxEpNqaBx5DlLNmm+c9wQgEHvRHeNHOUjC7v1FOjiufBDD9kRP9zqE35r
gWi96xgecLKpimsH1DHJ5NrtNipeNQ00qcAa0v0MSfSo8bAs2hx51pyMahZE2gM05O41rRYHOtvR
D0WEw20YjM4+cKmWO87YPCNyK7eI9KDPE+c9nvVOfDb7weKllctDm0/tec66fN/B47ibcr0ISM9q
+p07PRXcgx5AtQg16KyrEWgOnG1pNvAbOsQkVkPvxyfHrY9Obrr3Kk41uQpB433VOY2zV93ebaNd
YXnGau6lfbJCttXqSDW6ZTPW1DDLrvO3UZLJmBOyZb2r48baa12pw3DOqUUGooK9Lcb6LioN7YG1
nfaANr52sShaNZ4bHmKZRUenGt4bpIWPIFfFg2pCs28vOqzn25Ceht4DFhxk9IL5y8LzLO3UWeTA
vqUmL6VV50OvQs45JEGfnYWvRz/80v2Z2G7+GZeGg/RfZLw1ehVgu2S0i71iu/X5eh/4s0v2tpY8
AdHoL1gAUeDPyvpr6i7v4TILV3WNUOmAUpIVkmjLHTt6l81kb5qq9+8NzCju7GABtYI5uEfCNtqa
lt69aX5br/LJ8n80kUN2yk5DHgg1jmPeRRrTfqgk9MOk8VnW2t575Jf3iPuVT9lICsz09kD+/fes
0vyHqkzfrzER4KTQztu16ubQ09EOL7Kd6oohdNc5bJOj6oaz8aOuO59HPJf3QONlaeC9+igSPJtj
fXC7xnt3zNE9u1oKk3uJMmZLW9dBWu4wRfbNTT4lAIVQfNaSPr9H97K4h++ZX5ue+hyVbA+vz/+M
u2Od7eQYAI4xyevbSQeMNPLigwkR9q7B9u5JxxkH4K20f/TwYHpZ/UKXp8RgAArubPrGzkNt8ziw
orsHitaDrsAcea4wPPW08pf04gdyge2Hj5PkJu5L51JXWooFn4VdDGbur26PlYaKdSL4k1kX/Sgc
6vbcyhXFXriiQHkpSiwi74WkYJLwdiWXJ6fv0UJ8rofyF9LQ/F9Zff42axgyB0nv7NGt2zp2X5zE
0gAm8SnVA3k+1Vb2e1Ad2Tnm7Ct1yFv+Ugpv3qveLe52GdcjzxSW/P2qWXU9IzG59K1/O/l6afX5
MYk3tpOt8a+f4Xri7eJGHR76ACtRljzfJ8opT9BMo8eulcmqnfXqk12QvoHqACVtqowPJ4fLgG40
heaGjWaUbYd29J8xoAJcFX43AZc8lWGMA13X/vsKDVySo+kK/cOYturC9SSpNjYZb/QkeUhjAxK1
Lc030yUJo7qqIqy6EYjAQ70Iad26t1kVHE29+2jG/en/f35euQMuCumzBjH/JPC3OWXlmKY71Y9x
U8M+kYcWYkPLoRoNQ1AYra5XWx4N7Mid+OguISpORQSzyfN7MfCca7e6sEm172b0QJy0Du7Zzgb3
c5U56BdSUNPJfp/VmJpVTRRgpTRFtrN1l+DbxDgViKREiIbLOH3uTBM9p2oGPZ736XPlO+kzcjDG
mq1kuVdjqpElVSCXmkpbdJe6d6tj13nDPih9+dSgVbKWbmB+RefuCLi9+wfXC7hnTf3NbqEHuH4T
PLWdVey7QWPbL+P6kvI62I4kEt4yhO1XRj5MvzwPQgxn24n2HQ83l4e2ZqMK57f3oQUOsOLxg2Nx
Zz2S7eBHlLb96cTmxZJx94/r4vxchtX32PaQBfY3XQIyKXdinT0et9iWt/S7A3b+iEp0gJZonRQP
KLT5CU1cY1Tog725axKjPLGqb+G2eXBeCxS0Um9ATj/yrAdA+9l2Klzv2WXPyXeWNu9+5U6rUpbx
16ovP3lApz+TorvzA+00UXo+AhkKztLskfnSm88gT/0TihLBuQZhEIgcFUJ3wDJTtN0n8g6/rDyz
H3U9AjlWZ8kqFm73KTRPwozzyLqwWP+i6R8qvGkQxO6bcW+HkbVVQzhUP+dw0579aerv0zTUqZVy
ZYmkOdXQTjvw+N1Gjc7P1aAn2uEDtIOknr64vljwNGH6LQXmhecE77lR6rAx6vBnFiPO1JLqf6Mw
FSACnk73E8DCQwxG8jAElcRjS3O2ZCfcR6yJ3cd+MXFFsAw8KUOqgZM9rRDyw01siciDYD6UimBg
iebb/6QgfhurU2nwCkLlutSoTDnRfCxd4P2thynuX0cheOC/x4ZwL3jjjLP/CYr2FONK/EuAwOLV
mn8VIVJmWeqWj3CajDt8Edy7wvWjxzgzXf6yx/IOZ+Z5nZOVPkdzGp+1Linb1a2/8CNZEfrxLsgE
Mu1/AtPSJNDLcLyi0Cz30ND0ozbAW/Sr2Hj1u9x5YHFwDmJbR9u0/YgkuXHwqAbm0M3XOjURClki
eckY2HlpAhvJ2jjEU/OzXZ5oWtP5FynKn+r5ZueJf0mZ07CpAizTIuQfWd2OLEK2A86SvfvBnG7j
Jpj2qivRJtyYosoP+HOlbN3Qm9S83EBFIaNUrA4BubFRM83qDiGXp6DwdUBKk0D1XrzZBo5ds7Bf
wlR3XuAX5fxiQX9SYx3mmvtc9vlGzeqz7z0uJxRpJ1a10WO6lDcGtaS2XEt+3R++/xq6BXoKcKhW
RZsGz0mNGhEUuALaCaFQJ0FZwmf+E5qZBdSS1vafbb209sMSGg8hd64RH72gSU6qAev/+0h1My1O
Tnkwg1q8xRj6doxt48jWiXEVYgT679OuwWrwdoa6Kn/9ypK0XselFoBGi+A769Gb1urWRTXFGGJc
7rhFuDOlboMXDawLZ/2eVjFqzEuof1Anrfe3k20/qy9D/5EMiwnAjPG0VfnDwemEve6WLv7K/M+Q
Vd2oWTMzsj3mhN1WzXaGweoCUsdu0S14Bx2b48cruv21W0/NRsNoCtFYWACJhQkLMnDOzit7Y9/p
KKA39rdMLMU61jUHNj3YISzDjm3fW0HmYvijjWdhpeNaH3L/U88NkAIYbAyaKU+D1ifnEXXuO6ux
7lUvSry+XRWdnZxVv1qOsH2PUdvFH7TEr4Hap6ajSBMdVU8GCStLdRiUA6YoZpeL3YTv8Sq3SRls
1JRqNJCOlxY32402oSweIguE4fcyqKZn0cfXo0n03sov+o7dDB+YFJXOAxZh4bzp8VwG/T2dVCOx
2q12M6JDp1KUoL984w5xBWLUmIrR27jeJUkdQNYhecnDmD/JRb7CzXJ3K3PD2UeLyoXb6+899O7H
DNP5FxGZaJ8yjHBddTAQaN2okyrPLdeDoAStZkf/ZYbQ9144sj8LUa301KFEIl3zbRy9GboKyhu3
rppVdFY1W/kGs074XXqO5OXWdWsozcEmc1k42o42XIo/R6qrm2XHc6gLNrcJQxegLG13hoFdAeia
nm9pCZWqwAbZRGMRl+6F5KHSFapRkxlCt2pS9YyYct2Vb9igulGYRXbq4AW+6lPbbw3DQ4ED1N8r
nh7BwV0M0dQs4mrhY2RWRzWpGqDzG2GI8alK0OxJ45g/DCNITxVFEySJvac6RD3K9nMLak3vvCfm
tCSErac4iIM3Zz6oUdQ50eKlABmbkfNuLdI2mu2EaDJxSlRk+h4GbrOdl66XS0RqW1yP1Sw+td8x
oh1PyWQ1Z9WkJTYQmxIq5NkIF0+nJtvXS8+dM21vdDhqlcHw2NmTeFBUxaXXGxDHFVNRtrgEj+5G
LxDCFe6gbRD9QvEeO6azhDzO39JQ46zVPCvZmSAwLyPl3c1QhOkIrnlJbeEQj1nxotDX5+2ROlf7
5vnLygGM80YfX23c2JEWI6VX1/lHLIHCIm/l4A910gXIQYxYSRXOjlwLc8o3EG0d+PHVgXy2/4tV
5fUgHMq/DvAG5G3+NXSGxRmwGgrMBsnLpK6GaM7SRRtYHAuoAgezHN5xec33nt+HT6oB91FsoUvY
GzA7OCa7Q+jsYxeQbvAnprF6/9jp+YdD7v0pK93wKUDX5b6JtbW6yC10xBoMTfjs4RZqVsZrIoL6
dPvQWjfslT7l6Z0aU7HBsKzmKRpt1dW0bC5hFstwJ2KyUVltN2DCOwmhfo7QiffEqaAAsJtdgW8d
z5L12CyOOrP5TXqT+0sPvvllA+C4BySqhXX5ra1nrPdY9r86OnpNddHDDETl6NBO8FJbb5Fo9Wtc
YoXjv0CaEasyRzbOF9FFT4RO8qF+FXmf/KPb3dfQp3Yyoj2yUdBwQ4Muj6AnlbwFKZ7nQAg9W04b
EljmQz9N6yzRcGUZqyI+Cj9hIRVqmI3x5AKBzvoZG8FkPZXxPkqq8d5eMsOtaNnfY/ehesmSPu7l
2B/qhQMoSw+9lGVsMqJm6381+PUgkVrWZkQS4CtJEl5SufGDnQ+v/LAOHnMAGUfpxMPO71vjHaWS
x0xaxUOI3MV6MniY8R4ozkYi0jfpQaErukocxkHPgFU54yaaLJu/jILuiFWPmXnBVs26HkCDBnkw
YPlxsMU0ft6hQRAc9QIzjaqs9OdmaaokLmEwsu9B+TnciEVKCOYHTwFXX5uUX56tOUd+IkECB29Z
luZLV02E6HuaZRBcXDnpz6M5u8cqw05JRdTWOoHu9Fzwxl7PUrZ3ahj1dio45j/qFHWVnNt/N0Ct
vl7ZWC4fOd5jYMr8oiJKrx9PvXB/3E4KS/g8lkDsLxLwnMM4z4/A2eWaxGDETZ8FT6WR/aiRsv86
jCjcBVWqnbvWjfg5y+8gfcavsYfzlp1KcASJyNCeG7+p+BRPHNaWk7udECuPMyFO4yKKTt1WLirm
fw5l5bVHZHlWydgiY64ib+GWYcz7sRKvkwlwIBFYGmFLE24AXXWbzB469JGUs1Hb4LioSfIuxJma
Bcqgrz8zgKd3YZaLCV1F/hhx+EXFEr3UiRVKaF2oO5oX3ymhmPR6QKWu/pmnAniAz1ewQvfuTg7f
SrwufvHeXEGBsMOVH5Lg9LL0O6CEcTUjKfxGxcjfWG0XPgRRjbFP0MdHZ3DEuSQ7uhuneFfzLj7a
i5rG2GfTWR150SiOnoPKwH8fH7uyZJmMyvfKG21zWzlATycEktauaYpN7wzDpV0anxtkgqPGoRkh
CJmYOFn6ZbK1vdh8I8Hk7HynwTBzSWLYJTqh5KvH66wsbY/CUDJcu8YYBTst7RrUsTMUkGt25JM3
PEMReR9TP/w6+/iO6y47DVPk+TtuSjtb68OvIebOJJkppteyuJNLqHGUneV+susGRsmmc6cusJRl
hVmKN7OdPBzRs36jLgD6+mMwoDdSX3wJ/NzBYdSzr40c3INw9Op4G1JHVjQ6l6or8zu36b7eJv86
fU7kvBoMFlJ/TajzQY5b50CS3P/Px6koqg/afihZNJNTNQ76hIMY1QQEWSe3eErqDA8Wrf7K87t4
Us1c5clZd6fH21DOUvkyWemBUigIMOQfHJjaSEwsl1BhEf/Hj0l5PecaVdvb1vGPejdpX6I0ctf6
op7i6aHxMqXWo4/j4lfsS2zsypDsSuspfK9ljAYW4xkkw60/6RjvaPPwkTu/AmRdwMyvR7v0PtEW
7LbgEupDY8fGR98/xp7pfVYOHoYhvIAd2gPis2i7nWMgJYbYRnwSMenjDGGgRXAheR3X9iJlqZrZ
GjPexL13Ul0UE/WthkuNXWUorvI/qL7IhEXazKuWPiDq7Qz48PSvMRUYtjjyDTKU62yOyrMbNxS5
lsbJ/bBbqb6aUYPQxJHTQtkWlg0xakI1gWdvrRAroVusOrpdD0rSQZo5fpnLmWr8+hEqzvS74STb
++sQuXe2s7ZmoVFu8isZk/7vD1NXAOcX4ZUT15hL8J+mrqLiSinzTTRkw9YYExhQtfvNcjrrbSqd
XPVULUz14L5/4+lhvVFZKg6VW68pqMSn2AiiUw+/6qS6qhFtopLNTBelkJsFFXDSB/OL9GrcDSto
a00wFrvIz+E/LLw1fXLME1YxXxSw7Ypx+xfcTbezfteXi/Kegr/dIG4yhLIyNvNdUs7jmYcLRlmT
Xo3n2o31FTVm7CeXGTXmCm88q24x+VmPByD9PJudHdY9/6gJ1ahr3bpzHDTHAaPtt3LK3gtg+D9q
KZDnjcZfianv03jCn6mXwzqe+LcKOyxqBSqcWrKfwBjinImiOHcGpRSRBLvZyu0nq9Qol7C5fkrn
KnmKeelPtvN4GymqfF8ZjX0BMtCFa08YX0qeT8p0ZW3kPiltD+ogyp7mg6V5zV2jefohSrrwnix6
vo3jsnzTqUGsqgLTu9TGt0ELNnEE9Y57NcFeBiOjuNP693DUeMZl5CnHoZXvbgG/RQat2KjZNEzc
bYCX+k51h3AO1mxovZUROQVveA8Xh3nOTrqeYQmzHP2vY2rCWc5QR7hxrEt2PYf/9VQVVhp1sgn5
7u+SQs82UKyMvUI35G2SHdGZQJdpQTw4Tle+5IIKiJseEwMNb0M7db7NHTjG7hHQc/zDTRtKTSjj
fTiGkazN2QaAOKGBOY0jlASwOitTb55D/nvW1EcHJJoXn7KgJtOWYPp4JztQ1+PSGK0fUxprMiTP
9A7TS7a1OTmas+350xPL8pllYrHFosW+H2pZ72NNM9dhMDt02zPJkPll0MX04vVIruijcE+qG6De
uXfDABuDZTbQgj2q1j1aC1Zyn1QGUInOR8CWph5EcpgoWq4sr+PXsZO63mY5WndeFPtPKtBcNGxz
qxF36hQ1EaflsWp9+6J6OCNQbkCEQfXQmc8vhlOBnMua45x02Qnl5IbKYzhchtGbwFtUMW6gfbxl
A+c9Z4ijIIFaB2/pGCLOZqXlpzd0vzRyI99lo19I5U7/UKYB3+k5MbmfrZ2E6LaKGU5I5ie/Rm14
mSoQaU6aIWwWNdqXcfnfmcdpWJumrR16LI3PMGLvHYm+gGrmAcxD7suNLursOuS16P/7YAf+M6AC
29LCd7bzkGRgnDxcCtbDOCcWkvYqQI0nvv0NETEWDGaHhCCMuAWMtBaDmL+GkHy2jVUu33XXfhnG
AYIX427c4hoaN9UBbeP4i5VXW7CK8tL3en8i7b541IT/eIgCYYlWfbMto1k7iPxx8wt/HwylfujM
nh8sH9vNEMblBzv356oYwn/k6G1MCBqHspymvSwgzXmU8U6ym6kXOHaxbtwqZelC1yxsdH7aOTqo
bsrOFTM/PbzTycK+5RY1NRxP473qytEotwW7j2fTd6ONi/HSfsxy+3nkawAgsVadeRmZ/WTeVfPP
wEt5bI4B5q4LAplqmke6ikxVG/gVtSiyuit+21muVFCyRIJtA8fpImCoxmzfT5uN6XkDuqQtfsIu
cipxUPD1LbeSumMKcLtrN3ab/fV+KsEmrMg1F4ff95cQH3nKd6BOUfehl5qHLoa5wAOMuxR3FvxQ
RfaormfOVfUomu+327G2HX3jyowFWmE9aJOPuVMhD7YBhzPVPPNBjTeTG+9DHXZ8t4Rdx5ajqm/m
tZUF/vavM9h8oVqNHVWw9aFXn4WOd7EXwrb602AptZrdMH5QdQA17qbsPgV6Swc2daXGy6oMNsAo
g42aVjUEMCF4oGsGloAqBnhI+CC4ywYNPPJQDNradLAkXVAp2EyiBU0PlIX1VoTFv3p/5lx3Zgn+
vc9zzEqiMYSlAJdva2lw3VNfVA9JILUjjgfeWmbD9OF6omH/yft70U34ggRfjE/1h4pqlqjxv0cN
RuF+0eu9Otm02fGaP6cg1s59K4NzgVXhBniouVZdNeFTigJrkjnBGX91Yuqh2dm41+AQObGNUZGx
OrzO27F/Zw/YNyxXVOfVcYYfQJXZWxiPGOE2Sb/L7CT72vX42eM0/o4yCg8RKKRbNZ5FJVxBO3l1
WyM49Wbsr/NgzL6GovpZBplECc5P7vsiJSugxpuRnVsGfmQ0LPmYFHW2yszsDIt3OGKcPEKmp5lL
iag7ClCxU0y/h+waXX8QiVsVgdDMrlyUcvIKJ8+idSdQGqjPJ7Ff3ANTa1+0qg33aYDepuqOwo5f
QF1gGUGoo00JC2oQMWqyE+wHg9h5Ur041toXXWYZ0pVoBquxHBcFlplgLDP1WbnNwrtHhjjvIWp7
Ju6RoZmAG/KqaTWjBlGuHT//LP2uO/eyRLJlLN4VM3oqIP/EIr1XFGmsuPPHKWmDbSZ8Z93rGsIB
Ks7p8ZFb4lRPBd/i1JjiXrdR5dwjpogpGoUykb4kqAO8BhJjsw785akFF/CKWEmzK6j0b1V39Gp9
4QT8Ur3rCR07DZm+eENRXM8OZf377DbXG5YsdonwK9f2Ckzal7MNr4dazudmRZG9TJp0NmM0wM+p
/ewutWJ2ATYEpcDRigBEynoEbvGohvwZK1P+u6DDVoG+V92Mn/mx9fHlKcUsd3Y1tae5E+3J6TVE
5VUfMeEJJuYyqvqYuoC3Yv+7vY3BMrI3iWU+G2ldYnJKU7dJf2iy+tlLnUTf/+mqSRVmSkBopRcO
m3TRKXEqPziNi4CJE45yU4fYPf81obp/jTU1HtAaW+MNrCtni3Vt9KjJ9PeRGtOSMnpUR1QBqQpC
EP8/x1HA9uvHuDTFzo8CGIte+1+cncly48qWZX/l2RsXrNA6gLR8NWDfSZRIhRTSBBYt+r7H19eC
M+7lvZFpL81y4gFvQCkkCnQ/5+y1K3VZRK69sWbFomzkmBMlI2pU3TyrQd4/j6oKhp1nmTs4nezJ
s4nsub5OHTNPvT9XOrXrPAYubjJ6oefXvteqjW0aYmWnZX5NaipGSXjIOXVeAE61X1mKZW7kAoze
qrNKYFugij6nfXgx8BvYku0QVzJs+aLzUvF9sinSL/X0q1vl07LIqPUM49bey7WBVdhX6t3h3tmJ
/b1N3IUzr/UFmVO5lpxSvNTKPFqYoV2/qUG5saveuBaT51+83jwlXd68kefSoZcpE1XH6ZPQlX4f
ty1YJQvr0sBL1rInGwV573O9sywrfr6PptjRtkY94UvLbbJJrfHchE1yui9NSKguAJoot1cP57W5
iuvgFFBkcL+1SWNvWWHgurmP2aFnLnBORRhTm2fbMMmUenOS1JKX7pwhlY3dZ92uUIOzRi6u3hAp
HBqIgm03modxjL1NXjjexQhzc5GBwv1GyPlWiWiX3geWCcZrWo7BOqXkcpf15k4tnerU4S3WLAaj
nWFqc9TAGv8YbORU3JjhWputQD3PinZthz+spuKYXlXTlr0PlCR0+csoi6yHKfTNRzIvWCPNExhH
nxIrL16nGG9MjU0+Xs6Ns8Gxb/wQ/TIVRvClRE+zMRC67XAhA7OWxjym0vCL0CAjZRTCHbpJIXbt
x9fSatAv1VazUpN2rF4TJKXgWUmEDp1Q1lVVmZtJR+xfERX50KdskyBieTXsctrL8WjKMMkop9e+
ETMrmrK4wBoPlLRpVI5p8Yemkvl1qxQyDK5IXt4My2j+8HM9A3nFIAYedKPy2BsKPlDzDVMCPYU8
LUfAmj+zPlC+yfG6oW5PgBg6pmGevYTCeCgL1zlCs8N6bqg/yIeJL/0fF8TybyN/Xvzv1/BtFVTr
T/gbFSE5/6HFRYK//BJaRmOmf+nd5+aVck4+B/7dfRUrK9MmkSYo6cDbpVr1duF+ElaIuE0x8695
kVPAOaUBksbTaBnez2qsrhPfw4fnpwRh/ap50DgDL6uh33AGGU9NNIFUjPM2OofGysj78Zx2ya8G
tzWqbPGOvK2SE4mL/V5TvzoUSrlsz1DBlHZxbEkrHVuvQMqJpXJ5tPTWAGo7T8l5vHlTZDPz1Fjp
3a4O491t+f32+2r5anJCSSfrEFL8DgV1Bih0lF+ynZLdPGzRYM0T8ag5e8N3Xqg+TamO/WNcMUyN
aJ6CtotV93HZpSDBhlXyKDv3xoJ1o4bkGO9D8ir3/O990XgUvfBa98bl942FH2rR0FKe7+PyqxkJ
QEQUkdbtO7i90Pztddiobmo1L5ZybKpKl+1w5Oc7zHGT2//vvlpT+pOnwhM2+dB9CGNPOUCo4Fhj
BO61GxVkR3U+/TB8c/qRZ06NwbzmXGFFqxs3Uo1NMoqE0LGDDybHwjuLR16hmBgeJI9HzeEgttqv
FXJSaaxpE+awIFqJ6GG/cnuRzAbKi0ErlJ8/7/VG9497JeTn/vLzKzv3WXlXG7lbf7YhH1MUYo4R
5DtTVadFUSeCdCExMjjdGMgppf6kzktk0wjzLSC4d7gPxcUwrVoIJ2s5Jm8Yoz4kwwbK3ooJHs22
FptcG7rmUVVUa8UhCJdPw/cIRlPfsJCXY6M32z4EOU4uCCuTslN3gx/CaLK64uLklEf2qlksk9D0
tnKJnAAjQIkojG85FHQDOOWx/dG3fbckPwMByqBepEVUQHzRe/JF4z31E+WC5mSNe9gnJobrPmeg
BsAeXoVzv3FzY9NSsbSUy/PZjz3CbuDgp87X+8uk5J8fmwQJOqmIvWfMDpswPBW0rsqsfvr1JfPe
HU6Rl++LyNFPKdAXitZiPqPkpRyMQceRNbLNRTxPywlIPn2xuq+xEfBhf+rUwGnhkShEdu8veL/t
Phba/nHUq3R/fw15dV8rux5xnWM6V0DPX/p++33ZfUwQZdqWsf39vtYJkA4lMbtEkZbdgwqCfp9X
ZHnmXqhTpbuSl2D9nGPGx+HvE7I/eruSn+YpRcE43JbcLmu33PQ48d5eT0vV7sFqTZCY8jbL6BEP
JyszxZuR6rDuQQ7LRq6VY+nQRHhH4zn228S96wVIOr0m19b3V/nLFwtUG2OrOMLAYP4O7musBpXA
gpxXuFZaexcNIUxPtygupqYVl9TOo6ULN2EX2WOccFYq+b4n9UkucebSFcPxCPYmXn67g2rllMOc
Eu6wZYwusgH9brmO/iw7NWUOh1QJfg4Uwt/mG/JQ68LpKf3Jn1TDJi/8J5nujqPrbPKibBnh3t1w
dfLy3vxl8C9Lh/mVfnu5//Y1btw8+TXkpV8mf3w5CcIzRPZOapS/1VF9uk3KdTHhNpLi87d1e13Z
v39FX02iXeUVz2ZIQkeN0FsgIWpfJzYy9bzb+W0cg4lNMnOxfhsPM+v38SA2u23S5DY/8IYKIPB4
26JSPvt1RO/PJgAp2i76Lg+otOKRyeRkzi6g1MX2+QxxLeTt84R8odsNciEo9iWWjc12MIuXSXt2
bJT0LujNlwjlBTR8JTwoc9ft9GmbDFSKhK0fvpiTjhIzqY9y0pjaH5UadidMWh6zDHWVHNbRrK3I
7GJLMN8jiIKjpiP/J2e7aVSvU7AsqHyvl8gPa4hZVAnJyZJ9GcdMH0XA/NW1dlLRdfWvqFjGZtX5
WvJQV/A6Kz1oVmZc0XW85MEu9XjD/2FaVzp1Vl0nTIAceh0tjVL0VMLX2f7WTxQIBsC5kDVDRLbI
1jyN5uU2Z0axOBZm/hrrkJt1m7ODBRurCrVZVR27L1UeFI/N1L7eemOsXRwvXqp2776EE8h6ry1z
3HiAk6RU2S2zIAgxioBd0nejcahH9K94bkA9pFwXWnAvnuGbWlfoMdaSMtRwJ++Vi/02JTwkFw+Q
SuRi+VL3xUTjHlrMiB7dFuiZ6USILPzRPFswLJcRR4Jv2rKulPA7p4AKcJvmnvXGbA46lJaNizf4
xvZ8bdWGin1U6twB3sUVRSUBf449s6CWg9u0F3iUFgw1Jes2lgctquh1YGZzHM3Pz7KRE8Ws6fMs
wu3BmO1N38GoMUaeOIzaNlFHmESR3zj7OEm/pa3To2Uyx8/DpA7bWBiUYhRUMBilp5fbSjTag2ar
9QKXXG3T2BCVVlVeCty+VP4M5npUUkEV7E03uNWjTsQXtya/06WcHdF5PRfmMAutxSnnALRoOZ+s
emwBjihYi2tIYRlQ8/GDHOGCVLoCP63rws2oKPnKK6rg2klv8CZalc7UPckhfOfNVdFgmNo5vXdO
fXi6+lil3wqtXcVDJN4t3W9IwroUzGTlZ+mr7NRB9dho7lr2FOzNuu6T3eD17M9ww2Hea0GhSsaF
vEyzEhaVMn6v8esAjMuRqVbHVVLjhRK3rkmuSEv3lof8OCpTFFxU8nzq9TBBo1S530f+q77BPj8j
n6BZY0M+uRuXmhPXz1kQ5lvMVjwq+SdkgVkebZJGibeFOrxzOAb4NDcWZfP41syXQGqjYxm17dz3
PCqDwtuEJlcnFrCDtCAHGM1b3sHN9Q17p2o5GjgQ3gbHYtf5JnFo+O7uQp0id9nrKuchC8OKYcoU
+H7gE+P+KWiH+Jq6wBN5ZBM5jTX/qEdD+hK5LeEygG/rRpIWo0g99X71Q07mvvvaREFxQjTxgXZo
vOGnyBh7T+P4KsFT2gykMimB2/cJ7yrZlROlHukrjwKcGdcAs0o2+biBBqRAmCCesqD0ZXy00Zej
MTfaJVr3cdbSjzD98lJfxEn8Meat2KmtSMQqG9TkNAm0T/MSU9W/Q1lsdrJnCwKiqO7+yyvJWfl1
FDX4sKlM//Vqelglp94ybq8ml3VZB+yhyJJt0XfJpi+iCH6K115b/K2ecldZyt7QljAZGg8NOv7q
e33Su2vr29YhVppqkXbTTDb37cNQtv5ZLo50iuAKw8dt140wnO2Nl9JT8ZGvISofAfPh2CGxXHPX
8uyXW8xLzv62eO5C7U125TQVC6rU56DGHMr4SzwDROVKI1Z8QAtTnWT0w8etEt/ccdYOChKHXdpc
EliyPDyTei0Sw/0CuW7W9WLpmVNnQe5T1cb04jZokmLsXN/bEDNTz/loLGG8+q4arEvPG2FW6ObB
dC13o2IVhX7NMxYVxqffyCMtJJHO7ZSP3KIyUshHgaH2Pfp6zz0lyFcXUn4kuyjwoafM1fmy6/3Z
NWP1fLs3jykaH6K4W9ZKaG7b1MYaDBu6xRAU7pM0B1N7hYLaQEd0CNpVX4IljM5wpYKn0S1/oNsg
PxEpEbEZ6t5lNw1LHvVxtFWy1oS9GbY4tJPOXzqRqt68ASgP+dU1gEa/APw+EmJ1EZ48trPbeD83
8srPTOrOMUyznE+BrvrtPrT4YC50KwEzJNqDrF9Ve0h3sqsDUfokuyHwhoP6927mwhgQCGkW0lKk
VJp46ZdFvldwnSNsCDWqsJDgy1ljJvfWO08zVd6Prcozw+mWsh75XrfMgUfDWdx/ocIGyGs7BdSF
kcrq0+DaqpV9dEgXPcvwKjW+fIKrML3mITnueM5tSC5IZvXxvEreeHvPGgjQoC+oH6Mx2kvh5NFj
UBUYNE0NNBnTrL6KcmuA5ltXqovCaUlhcLIKBDULjtCW0h9GGsDIKzTGqI8noAa/TVCL/1OFtrO/
j1NP6q+6KMGJyQZtxNGDhIVvQrnkyg/q3YDPwcN9PHeLZBnYKZy8ecWtGWrIGl5LZiieXaMCM/dO
88sVtVmvvTr62mA7RN5beZS/OIsa43vPn0T8FOABJKuS5dyfvb/fN7lVvPd4ki8yt0+WNfXKKz63
8ba+a8/vEvXGGp/ZmVnboTLnQ6evuj1BzeYgubVDhetW12Woa0z1EhNrWnM6KrA5c7BrhLqyzalo
PctZXREAgCazpwhxnh0xWoXBkHG8nG/WBFCKQlXWt8VGzS6hrqqttERsZwdFpwKbNIzjz3ruyfF7
cx/T0+qaUYK2k5P3ca+uxoVlayNZ52Cd+aNxIe8hPrW40SbpVF9lz6Fc38vZp8qeMRGtaIxbByK0
aElfj900fALxJ1fkVjOeQ8U8WNBQUTECFRSxRvX43DS69+vqvxsLBwBLZlUhav+fF8slnaV/1jni
bW83WLY4RHgZm6aioVVi5wJOutpTioyJQh6kF8dOsUNtx+S7QVWWlZKJIg1DPhVSvtYTyHU0mD6h
jbd8HpsNfh5u+I6v6Cmr9fKHYeqPosuGzzFmAivX7rwHPbWUQ2wkhBRDk8x/+D1NMpWzRaO/ihpo
W+O3+YsLOmqF/7zyHCSIT9jECNLI9rCxglDgLWQ529Qjj9nzS96HSpof4sL1j3DUtR1bXnHqNA+v
0NZcpFqrPvM2PfWhWzzKvVqa580OlAuWJvFRZOVrHYnsbRpLf62wJSJEZcdHPUj7DV5V0QsQxGpR
pf30I/gIQG38SPlQXUxFqG5RDqfLviunM6Uh7yYU0Le80rNDRsB1ieO58jpOQDATvvZGzgZ19k4V
/2Z26HrBQYLq4U73X4qgxu8jqaNrFY/dik/I7FJZLVu4Pq+eWwdkTdlEiAZKj4SvWmpnf6hRtmme
/djFnrHRAiV8pCog3+qjXgKcysXWzZPp1FEYtCyxNHAzr/hsB/k6JJjz0lSa8eibZY4chvEiadw1
Zm9U33MgZQdbnSPkSkfihO9aUWN2gGo1W1NQBSETUvBFNkWev3lC8U9uTEDAgEl4nuumhOUgZUFr
t25zcsrbOrP0XW9rz/U0ZA8R4ZGH1MayYRG5mbb85z/+7//7z2/Df/g/8qc8QV6Y/SMjBZTDVq3/
9U/NNNR//qO4Tey//+uflikc1zRVzkYWHHhB8oX5b18uMNzm9f+nje2SQ0cfLWtYw/sx2uHkgmQ2
lajkuUHHigdChS/QfUxeBZprkZwhbgU59I9bLIr/2a39ZW0xw5ih0c/pDAJ8U2H+HEPV2tlQaYK1
YcI/0Nh07/zW58eoz/IOdgn9oinTAfgIgyoRVqBvnrpQc57FjYjhDVHWvJJdRVTKo7zCOdrYD5H1
gnLPMbCB+WOi1u11RU0ixN55wmxdd0VUUF8FerUza4qmvN6ynok36U9FgQN1RWQnt+IUq5nsKueC
OBHPVAe1u6zCYsYp3BS3isps103ZvwiRozky0z5hN+6fESNCG2oGcTYQKp0D11RPmh6zg8ns25Cc
NPsIqFMYQmPUphLL4/mOIHvvqvaApHZ6oeyW9G5hx1TC12C81AdY7dYX0+1SSo/gs6Zmq18mP/gR
ZpP1pUr6ZpFBst2pGeColP8Fm6tiNahZeREKdonW0FyBeRLXnI0X2xpyH9BBcZSToVaiChcRVb7z
LKZLHBPMijf43O1tN99qInBXsisGX9v3k4Wvp4oKi3hQRPkDgYBB8LvLoqjf6bgSKAt/lryGVMQg
YtXcVwrrkFskCXg1vyvIZeQp3AR5eRudNDvd66L46YmpO2V52Z2acIStRS6FknvLUw9JHo3XIs9G
tDFqsJLdZuATLbOp3WSO7OZ4Dcz4w3QcgxDxAmIJxjEmfptQXaxyYXv213yIzI1O1dVJC738L40c
C9IvjhM7L7YSwexo7e9aDQF3JM64DyrTRSEwua/pGCprA4nTVnbL0EhhKPfZUXbBr23V7pJqVfws
m6BMksOo9j/5m1vnkw2bCEzHBoMSseUA67wr4xukz+bzUEWQnJBJrQ1gOu9Dj8dl1fZXoe5HJaLE
JFIRCypQAKMKxjeZNx3boaRh/zfnl/AIVRdE5k0keyqPYgFFoRsymKq4jKiNK5AYFM61SklmTBmn
/6EZpl3Fpv19ij/1ThZ/xpgmOxSGwPl7Hhai/MkZUXsicxA/NRp27808nihYx+uJTjjILNq3sW0W
mqi7AyduDOcN3TsQKP/ZTG52Ue0hu4g8dlaVNvJULkbjgbjCCek2eUm0AHjNuk+YDaTXiUfopu9M
YGRzV+lc6DCbWXEYjxBv8aRe8xHR/xj98GpPQ/7F8Zk0K6N8qy2Bot/22pNfmcXaBcwQuDiM2QZM
ftlMs6IZyv9LiJLr3Fhaee76QFDGocTEPJx8RHku1A1WEB+9nvon08ujaIUWh6yvmmxKii0tpEWX
HsXkRS9LfsJ4NexlV05Eol1qma0v62S2Gna0rFn0rlqcci8rT3adLVurng5W4xUnvzWKNcfmcNtg
oLAEHlq8UVkYLFzzHIkQzopv7Ct/KD6j1DfXahj60BNMcW5xv1t6JGy/9dG3sSvEGv1HcnSH6Kn3
hPrU6frw2ojvhoURpoNWgj2YUjxS2wuebIyzjWkU7EEirYBSw4RsjJYyDxEN+AMAR1fV/tTB0IYL
OiTkELRmZatO/dFZ1aVrkuE6YP18EnrvgVhmnJLrd7RV/bouAaCMPH0ubOXsTScCkqKaE17kGJ4g
AYLrsdwllMiQfo7arZNp2RP1y8be7e1vsjdq3mnUu+C57oOn1hrcH3goILlysi/9modlPPZXdEhZ
/1jqWUo8hdIduz1Pvb0ynL64VFUZb312VIRgoxrbBVj/0ZTj+AwCBWcuO/+Jbj9wk59TzynGjlr1
U6ZzPKbENX+o1EocdIBkywIf8o0Z9zsva3mrDFF5lleugSSuVkZ/xSaqvhAipBw4siv8a013EccY
MRoJbIKyNnyIJuLJGZUc/xp2QGP6dUqF8yM36+9jqSavPN7KdUEE4kHVe8gKJXsQvwsOqJasQzCR
pZVX7PMtsmZ/HyR9vM0KL94RjPviVognRyP0XwCUK09GCztk7skhCyMF9hn2SfZGJbVmTxZjHTS6
cnU5Jp/IMH9MBN4uEwHgs2ElX+JQ9z/sasxXVDqnx0Lzm0+QNODrx8FHX6XYuhD730GnDPO4fuWn
eHKNtviKC5S/LEO3PXd41J2Qf2DRng751xr7YY3H7140PuHlMtIfQ9s9+a6Bjevciwaz2qpW1Cwb
yovXAGqUXWTG5mclNVY1lWmfgjIqHxIVx6M+NMs3IAqrwp8o3Ym1q2yiKnl1eH8/yB7H4mmD2YG1
CsvyOg6juqNAKT9FapudxsjMblchUjCC6HZz6jnYbaFxLZ02yDdFiJOAr2bJSUu8+NbIbsanOhGw
efA+bea9sXKzQvl9Qq4z0r7Dx6LTFIK0SrnsE/4AHMeqtujTAeS3hF7Ogzt+Vcgv7W+9qmbIavRF
UhXDyuV4QDxHUMs5QQyy564UMpeVLU6cB9hMzUEF5F6/ulL1LLs9DM/fF4ekNFcmDgPbhKoWbOjN
d1/33XXfqhObUNt4R+vIG47PE8cpF/EcaE8o6NlzMqBUSlRxRZx4F1Nbe7XnkD3SU3you3l/N3dH
dKoHrKWJXpdTVC2H6alIa7Er+glPX7yiEDJ6cAvmz0jMSN/czss2XhNBz0Mk+6iIZnikOHBdgyk8
ui4mwOTx5tmBo22kJ89dGYe7BM9A7NKH6g0J24tuNKiH9Wn8hNUIUceoekvsQnswVdjSIUTes2s3
Z4GHTYXisfOO1Z+NN5kckjT/LIx1a1jqmQpo7TlK/LehteN3CHnm2tSBbMnu7PXAf6t7BfexpGys
YWfizg+ELsG5S+keb91ABxCYgHE6Ug2bEbwKi40F1/jBmBt55erOAhZVf5Q9VRn1fiEviZkYG9sA
/wtLL92VgfViFSaOG8Os0s/A4bDZ8sdm0wTODKxle4bLpljdfusm4sA4Rp12e0/MXRfc4UG+Y1A9
/OreZ1sX0wa1q03sXpv2JWr1DgShnaGnoptpZnQogH7gjkA3HsKaGkg2mla/BKQmnqs5HdQ6Yb+v
W+pm8h5dw2zE9KhaZJBrk2dG2HjPkxMZ/kKZja2AQAaK8sQjPP8A1O4vszIer3rWjuscOdEDPn5i
2+AiQWFAcIGlEG17Ul5HD8k61TD2ZG9qU293Xuvs7QZCH8fQ+kmUCpggNmi5wsNBsG1Ywx5TzrIZ
Ut9/8oZ4ydExeIzDCFxIAmhtVxcki7SEVB18eFRHpdaRVKzTGWgTbfDAtc9xZ+jrPlf6pwmh0trx
bJ8Id4A9oZs3T+UUQkKp43Aju7Jhp0a1i6ae70NKC8wJieZOEX50ymYMyuDABOmdWFmPjRGe+rmR
V7IxkXKvG8Sh7LD96aDUxngw1XbEt/CPrhyTzX1MLrmNRZ9t1DjNNLmIen2bwD4wAbdPTx0cvg/U
ju06rfp631tm9LmFHdOSt/kQaFy2Mc/3rY0R10VLbbwuQ4TzfuTtxjYj0QAHma0pmSa7G/ylHJON
MLTyyXgGbl2eCrQpG6gD27jjbFT4Zkgln0O0nEjjgd3/Shipsu/jhpAz5a3lYeDNra3l5a0fWhWa
xXmKsgN91bkoWY5OHo8ku/kiVCo/hb0pXpOLQ1riFfk8Ujsf+pHaectWZONbbChoH5SU9IRNlR71
basoV5s3TqMxAorQXpu50b0FIlt4qIbhoRB6DuMAx7CoS4mJMnZv/v2Y3vefhqqjwJxqQZ6iAWgH
D0QdIUmbTXHeH2KnRNdAjrjHAB5KH8Cokj94SOCPxSjsU99qRNpdb50Fub+1oqIhlUQDsvHXlU46
j7BZxrHGdUxl20XuUTW7aD0o9dKYheP1qJIi1KL+WeT1tKCUuP5WKu1Wb0Px2fUtba1HvX9UrFzs
wRZOqzQz22uXDs7O1jVo2ph0XKuwZgwpeGDHF13riocwMsQnI+eXkA/2RfZc4h0ViIcrgAX7Uz3A
eY317KXkz3nbWAiaPY6x67wr+4OtKNaljJMfFWbtX1LNKBadpdVYJoTTMS5jc4XJYALljhMWxi1Q
6lToI4QK/TWbZ1LN81gbhJhvTlq0G2V2GgrrS2F1aFbtHItKz/FIIYPv1zIsHVsAWpFqH3QI+6t6
rHldMzXWAzUfj2WmrdQoB9rBDmSYEu+EIdqwNNKiW93H5EQ3z8orOSFiKP9jg7hfjvGj8NYGu4pd
QU0TBWZ++CVObAvaEU4qddXZjy3au4U1T5Ct+NkZeForQ+ssQ5QbaBbnPZ5sxtbhKo8ZlJdBOawb
x8cGGyOMpYsSe5WQ8j3pgFRP5tzIrgYl96A6ZbQYrQ8LZdubk9iEQ21sPWWXZOKwtiDN7mR3sIuP
HIT7U4+9zYsDdFMOq8BGj2amY26hhvabMzYj2cNsB+DCINkDv6bFdvstGCgA61q1+NbXvMGHVMdC
oV+3CtWQlOIUD8MUO19yW6kWCsW5ewCq+D34RXNQyUjcGqBNv66akXPVIqKiK5kUcxdoRn1bIq8q
OfuXy65ownVO/dbCY4vmRQX26BosQ1e0nGTz3oLJqWpP5tz4jpFucDUi/yts5N4DTjJwyl+KVLVO
TRVYl2CAhoJfYrAgVW5eqO0zLxR3Il2Epb5nT25eRKFXZ9+0NnKS79U8g6M09o5p5uccyNU5qzr9
oY/aRRSb207XkrMRpN1TihnlE78IKKdR6XRP8kpYWrAMiQVu72O8wcFWsu0HgvW3xfpUrVMY72wV
wCy2ZKz2zjR8qQsnuQjVEaeW0Pgyb4vxYx4Hp5JewMCKU0iRNXg6e5DjBTL2dcoJDggDSj2sFHjo
FXWxJ7BsHSqrucT21ykPPcwxnPoZQwD1UQJjyprMP0AHl5p3eDNgJLC48xJjFY15+oKRZU/SfG+3
bbHi+dS84Sc1rpoxCve6Jpo3o4ze8SbyzqPjeCTI3uWiTsexJnIGdtvzPXVg1FtDH+y1vKcRBQqT
xGyOt1c0qx2Ow9GVmHq+dNL2RyDM9nBvKM//a7fvA/JqUf9fxtLoYCjp+IydFxY7vpHykQWfwpqb
ouWsomUXfaZMaIWmb5OJGooIr61lWREE0cORknpgCwsFp+4+i8SPsszehHDa95gn6tLLK3Gd+jhd
u73pPlKdEnBqaUwcABwFkFDdbgxjXBFL0Hl2wbHCKSx6uXUHoWazRg3TKU7rlPvYmFfPPIlwhkzI
JvB7bVsLHQazqOd6l5g/GDOzv+hJF89YfOe56y0UPWRIVtA9w7chrinapWS1D9Y9YTCy55TeNVXn
PrcaVgGOGXafI4Nsz2Qq0FzZHgTskp+a0nnsiMntigr/ggkDBoQY82UcsL/txwjoSjDheGb4ZAL1
Weye4ZM494QJ8z6FdruUXUOvlUsQNjsCZA8c/TT26yP4vKiIvqqW1R5606NYc24cnaOBgWXOtoY5
sg2Jv6wnMYbLAP7Za1OzYWDnF35ONI2aVXdK34cSbGjE7uwjVdMfNZHruCovdWCXh3Ju5JXd9Owb
5CV6eC7lFLy/HfbNYmsPtpIsnCrmc0leuqrdgZjEWAwuJ94XQWkcMX98HBxit80AIIHdtG4ffDdz
Dpim2YdbF/birrAEppLEkaSWMKrH8dnuneKhLrOj7Mlx8qXx0WnzD8+dNcOTiJL9YJGU0mdBsFwy
9V29zcm1ogdBAGZ0k3jxok+pkqMJcRGvWj7hoVZx1kSdzB8Rny1qVDhfCYJ87Ts3/vDGAiG/YomV
01X+g1/v8roQ7zreyNumsBMghEL74LxR6qgJIHFuR/R929oclXcqvoDQhJRC188WZiBbozU+ZCrw
ntq7d+XYoFZvveZEt+SfHJIr7mlAYeG4wk/82/018HPJF/A0ql3Xosi0R/w8myJbVYYzfQGOqS/t
WNPOZuEKrPlS4CaduZG5gOYzmYTkLK8RjPJgnjMEtfaiBB2J/T9H5HAHUXDoqQqSPdlULcpUnnGW
6zov7GWaddv3w0YdSvfFAuS7y70qW/nlQOi3m+qj57r9Qs5iGFueK4Nc0jzZYaN5FdSu2AoMtTpH
wEuBwPNtbkJDUMSC/cT8VRJsw5dx6zf7PIH/4UfWuIbEUlI+RYP/Rnkkgf+ri/+xvvWd+kGOlxSb
Fgu5TvOMz+DS+l1HlpzyaoHTx5zgkE1PCOcx11Nla3VTest8yLH7EnyzA22YHn8bhiZLcq4J2u1v
E5UZDps0xg9XTpQRpddjr5ZHDKfzVYWh1suU5hiTGVH3VsQeH/XDhBDajZAoa943PVP2pCHBHtQC
Y0qoUkAOSjLyhOwXtj5u1E1lW/ZXHgktMmENp0reBmtdydTHWIflbEDl2nu97j64INnWoh7Ta+X3
6S4GEf+Q1WhBFt0Mx4F+qGyEQQbGbjoB2ZFpOSGv5FhvADooVXMnxyfELssyqGCtC79+lE1Xjpva
0rqjOqWP/z7JZtm/p9hcW9WFIxxybIalG87fU2wQ+wFZc+xZggZaxoaeLtqmzw7jXOObdFV8afET
VnIe1K4TI9/SkYt4xdfGEyioWiCnVgRL21GGAfttJoL0OaE0+Qv/Wj027nWnVCetFs2DUfIhgxDZ
/zCUfqNnAshlGMW4TsfJmv14ulE1Q82g0g9QUisb91s12itFI57iTlnFjt6eEGoSmQdCO5K7ycSK
dPu0DCOVlFPox1vXs+tdaPdUo/KHeRzLbtyaPKrOSqjEayzvxx23voZziC2eG9Is2a2pRNdtm8z7
pOAmcPj3P2Tn9zymrUJUBPJiWf+fr/NajhvJtugXIQIuYV7LsxzJopP0gqCREi7h/dffBUgz6pmY
uC8IJFDsplhVyMxz9l7bYdnr+vP9f/QxZRVPWgW+YlV3Ke//3yYme519oHoLHsq/G5uUSDB+DaRc
aA3AWQpmuTHp2zaQtITmIRsrQJfEe++qIrGP1Bi8NYEcwJJGr36W8Dl4arbjXeQW9kOQVQDBNFl/
qffK18IvwzbzdW0aBfqQxL/TbRnspAn0u8irL11vtJuomdl2mjTf6G0a5+UwpZ5+tvjTnJXnDKjp
oRe4jqhvgwEOVvQQQpbhcsilMFfhFSBleu7gTL1WIcZ5vZff5eRbh8pANW5VdfidWs8nsSgGosA0
YvUDXmh+FTs3E148lPwMZuiaXut0yCI1POq9ClaRrPuv6r2Vg7cznHTcLUIAOiQw5aPucRmZZkUC
sAZgEC+DfAoMMHX//3tqua74r6+OaxtwUHwmTxR+luH+V3e6C4JQjkNpUbu4tmGYfSJcgQvvN8N9
F8bmSeZNusUhX/+oa2LQ51foYfypky6flh4Gi0gPtlHr15cycw9LpIMJDfPOtI0fWR4C32j9AXXn
Gjyc+QjZOb65o0/bSro/I78h/cNy3szFaquNhJ+EfviP1jgwb5tqSC92QAyHiyCfBIZhZW2IT92J
0upOYkiDWZ0EMHbVSf6BPKOgWzm098UcUVjimL0MpDf3GxZiLC+HaKQ+no0rYMah7/rnYmqqi6KI
eeno1w2kI4E7SAXmcds5yaQsTz3d8nCrWciuQ1zdQm4iM6kpB9DuHL00PIDevLj9ZJyQwz+LyWrO
AOWMZ89pb0i0jOs45sYz+/10XY7q5MZNtOm8ZDz9PdhRO56C94y59sXIDWpVbULQXAIIWJcjtFk3
FffU2O37srOucd6T3jaPeg+qmSs0MgaGBv13apuPCYvZg8kj/eA3zryld50VShbni1AieNEbqXk+
23JW8KUeR9Rw5lOYvoKl3DFH+OcFhneP7t6/X84ALtebyrHVptbjI4W04OyUYLkifParUClgG33r
vPRO81UOg7wuIqJmCL63BcrfGrQAcJmQdrRu1jfyeHM2MExPrPeqDUh83GUAmi5eVoUXBwR4WJjl
CVGOeTamBz1FOQn1K3qpBDJMaBUQvOYhZbJw11qutl3uIlXK0OE1aqOUtyMEun8dmCinIrd3Tu/E
O6Sq8r5nv4TpIM93mQzlfZx7SMDHNqn2BnX/1e/xcguaECkyKEb3NngjZz3wTNnbU3eEq6tToGMZ
jf7SpMZJ8GFZIrFnr2/cMDJam9zBCbVIvpZDy7w0ABZ/WEYszM1DUKpx5bDTAjgCRWRsf7X4009h
19m3pMzGsy/j18rE92Tl/rQpze65IG8KNW06rkWTafc5PZqXMgm2Dp/2dzSgxHWo3jsZVWk90uRM
WMkG/bsB3ZDoO+TaJUwcrHxn0/pBaCzsac8XzWq55MzXO6tomU7sco2wmERG2yRUPIWiqzEj0Hye
hx7YKbIkZ1L1eIyEOx4d/sNqtYx1ZH6rfmy/lkct2mjifq1EXIbA+RxnbmkU8RBvCrviO8MwdfVn
28B4pidHC0rfefkKppYoL8qnuR3nmdgs15ZD3JHxDqll31h4xKhORTC03Gki22M+JWZFHaEHLSo/
RIjpLnL49y3Dhd9dGWhaEDMZW2wVzQU2PlR413juKpE+ldnPUSi+zDpUqGb4qojFCldTXu/autY+
g6z41Ywd+RSQ2K5BUIOHo76zXfAHVTSMZ1JS/zANJg1b78Go3RLySI3TfhxvywhzavUI4CQEzNf1
wQ4hYA/cCZ419uA91sHgWOHwofk0n/49KNhK64nuzM4RBISSv+ZtTapx7+2JbZPxLpPn0Enap0So
iG91MdwwMETbuZ+wi/nYbVNNs89VETC5YRmHXFnb55kReqY1BXg1j0V758bewbH8jhhQS+qnkXDZ
fW0wfc8j4Or6aTlbDnFoRkQ5lLgiFGmiuP2m9Bh62lmVLsCE0lObiV7fhn5NesltN9q38LOhMUt1
cZs6vSw3lrPl2jJMncpcAQ61+bfxY6jZ/7yOGqC3lnVXoifKzAvgd7lvaa/zqWa/jye3snEjRIlJ
FOcTKFp5GLT4Qck+odnGgSrYQycLh090MGxYyY7fOg3TcKOm4jIKX75mU8laleutssSdQ6kHUHhi
n+uQmlVCYMslYQeCo+ncEcx5yXqSFn5fr8Ax9isVgvQKUBGvlxcDGMrWoWqqrRhz/jx9z65b+f0D
ReNHGfj4QeYeX2ZWt1HpwWW5lFXqp/Rcb1/a7vfSZ2vM+jXJNnrftudwDrRDn43kwpLpLkbhH6+Y
KLO1zMDBG756WhSy82gAtfL0e4HVjL/vLQrp7F8jtlzDVvcAXXhhB3La/gwdH75wlaXRpcIYYf2M
+9T9Hg0QvtgdEe01D80RhMfgV6+95SEaU3GR7GyiLi+Vk5tbvphyW7elfTTA/W5C4RydLvffYw0B
aYWl5TpMVLySvs/Wyw1wVUfsM5tWK7Ojo3pSBP9xirKcx7pQb11f+Ue39P3jcqY3ug/tkAOLxz9n
y41YdViDauCRZcNzqtb9cA0my9jgtVIeHOb4s6ZhrPv+3h0DMtujGvMqcpZnpOKRtx81qq0xMdcI
eQ4VxNxrBVLl96FEbwOgRfyyq9y5EthO4NByNyV5jU5Offz7Wmd5Sf+Zaj/CLrb2huF8hkZUiaPW
MnQ0C97PiE4ctVm6l0ZCzAvLgGXyX84AdAwnPUpfG1nlp6oc1FORkFfgNGZ0XIa9SyJsNunEceMS
ydl9p5+RMdHNAoDyFKDmupuZTW1eZRDEcuuie+iAlrPMru5VadZUOAvzZNAT2hciHcSqSmmlGt7V
ocRGxrUbnOpQPHYWD+gZ9WUuh6iwaZk0zIdc0mI9eSzaKYcpcv17ZTkbQKciMWjuf/8wq7V9ZNqw
dCZZPI1590HwpPcGsnCNmk87LodkPhtJW/TCeLh3UW7fla1L3I9bFj+K4D0eQBirKca1gnQRv346
PDpjl69yNw3ep6r5lRSkKmMGuuXd5K1Yo8g3Ort/ztz5jDqDfFvOlrtJEpdQzGlr/4/XLtf+/pfY
2B2RlhV3EAm2yo6NSzH7vlJT6JdlGGeYmqI2fRvnmI3lELDB+32WpsraUyX5buhKO1vzYXkFBb/6
1HruNq+Au5dxYpwBBlU0r8bwIHRoIeOInQqAtXwl5Bri7FCNnwKrczpO1t7z9O5o29mhJbjlw7Wl
tZoImHzG7j2hrU8w9tHWfhSiuFSR473hRB+26TCYp8Spi2vmxTkcFM8naKnPu5WUsOUodDd79I39
BQ1PQ4t9cHeJMXxOWlFd/AQcStKY1Xvuh/cw0uVLF6UG9TVTbC0ipOm5xc9hobEI05PpsJBiQOMr
6uqIHRZExHJXNDQ1nEppu9b1dBQoabdOfDyMkQhgMUesVENLJ3CqMl8Ngj5sVQ1PVT60hyqhK0F+
k3Hy5uV2T8yYptXJcRkt1yly/rm5nDVORC585xyWVyyX/v7439c2+rt0fP3ojI2Hf5OmjE/n/LQc
3PksBzzorJdTpLUYD+EsRHYjT8rQ5GkyTUmwDsPljH6CpAMs5WZir7eeU5MSj8LQ2HUhBmkAjYqH
4STr+8D8GrRGbhc3yOILEYosegSxK6Xy8haz1ZqTyj+CHNx+2lpbOvLpTp8xRlIVfw7LkIUYPiBM
GMwhOr0Iaf+awDCp3LZ/1AFatspWyY3NNrviMM5ggeoUMX2FoQ8SV2zDVYktX22ZDuNVGLdE9ni2
pKZhjT8S17krZDS+CFUcmCnaTV4Y1lPIr7BaGPCk4axqYnTe3JhdPdT8o3JonwrHwFDEshnYmOfX
+yWorhD0EFNKsnSLy800dd0aY88Il9yCHto0w++z5doybHPAaJVU74HQt0VuOV+2Hf+qkiR8SaTT
75rSMY5Wt/Ndd3hxuwfbjoo3unmAerroGb7KoVGO9lgK1ihuTottMT5LM/xku6o9jnUvL3+vV6H2
8ff1DUD+FcpK+o6VeArLAhGCrHZTUih6Y2UZrXqz+GaXQNmaGZeF99HaurS1aVOAw5pcn1Vlr891
bVc9W2oYVjIbUWqrqF1Hg1CfTT87i73wpdHEZxFWb+HsqUr9ESsDT6y9gCX5JHXdvKHAS/ZD2SPz
9zwILfUa9tn4Y7nsTZa+L3x8AVZsX/wWskLuxO3RNnTMWIyk9N2rl0WdxYreeiioMSjTRIis8ZnU
pf62DDMtJaazC73gShJE8qtM6mM0FeEXKtPXoDWid5bRdFPJk/kmZxlejWXsJZkqsRY18T0UsZxN
AnHjwQMLuVJN/UmBNbwlVmGtvSRq35zMY9NojuOnPcj9kBPURTHkV9aRuISH5tlXtcZqg/90b5GJ
S7pkA1dWI9IyD++t2WKJ8s1eOSNhT36rXVhQtsek1cH4Kwl6Igth+s4+JZTU534IYKghIn/ooFFs
KLj/EvZErPZ88LssvRR9+t3WpbtfLlUaWa5CO9i26d9SVqfHLjH61UBNL1tnWkZ1qvbom9lRcBPE
i5yA4v9aXuwVQ0QGL+nPOOhXeqSHH/E86aGFLFD9TfUDvTGdXjx4o0FNL5ixq+dMd4BLZmwz2Og3
m3ya84EkrtMazOYjjl93LmAFp0wChAh5Ju4JzHbvWcjCLrFj/2VMo4qcQjf4MPJijygAtQ8s13Vu
5SRBx/WvcbJ/Up4bL5pu6ldZWwfZOZFae44wtzaWom0XGD3ZjBy0urmGXt5flkuOX9o71mGkafrq
YGDnvY+y+M8hM6FgstQLN3XiVStK194K+S57WbNNiCiEZ3eK5s2sGWjOucyTZ9czKEqHdUr4RUwD
OKbTVnYA3JahjUb6sdS+lkHmW9tc5fUFIxWkQsomzzzig1WRpsG3AruLH+TZpxGyxnQ1KRFHQcig
VxXZ6r3uInfj+746T6qgS1jg2BN+ot4cFs6VmVrDRgKQuETzAaog6LvEecomK3iSvvGskt66tFLr
LnkOx8TzzlQmhjeN5fnZIZCWxMBKf5VJtJZIwgiDGexvf89iBLz0x6viJincAQ/yztU0QexMrWtq
ObTNTfLiVssN/M+0SdpTQ7tkmzdacIrQxp6kjUuIbARx4ePbrKNEb25FmTc3XSNLqOrpIbjb0m8y
9Kql8dwI2qYZsTG7ZWhpQttkaXcDRIf1ApUbtm4s/JHdj5eii4wXO4wwxqGc7VgyrzXlXgaaM4K1
UZxu25a6FCm45oFakMFjQhPPEQ56WdfZtybIwmNthAVSUCf75meiWSOTmE5+Iwm3KaLgVEq+2kJ3
2CvRW3q2bDPdaEIRadY2HR80ZCNg6vMVecbaY4wc6oiSwdgGY9j+EMCXzarvPvo8ipmBXQ+bc2vR
NHOnVekHMWZwFd5rtUpsdpz+tBXhvazQwBa0S8AkcND0KgCv5ffWIRnQZI/VtXW1/Gk5YLZiUvcb
eK32lD9h6gyOfg4nbrkbjGX7MCPxgKNoG0je+MIHluarwnWqO1brnyh0ffbsTnMwDXd4HQyQ/h29
ND2yN6oqJjaOsXesEBcdR20gaMTCCmW1Xbr3vZ4dvOioiRIu1feduPqagc7A6O094K/x0UEfth5j
B0VH0G2dydqYPQnoBMyG1zBKSeeco7K7nmQCak7vy3U6surk+P6ObAnripQuPEQTnJbf+xsMw9VB
YwXv7K0uJuaLmK1tPZbNqgU6ihnNVedhPizD/3WtDg5UjMEQ4EDbaguMcSYvIrCUp1iUz2pmLsJR
Hh78rs63EIo8++7xd8nDmqpiY5mVtm0Cv3rURd1eUFMdF7FHrdrwsa2oPc1KkEUTsqhGDKGFVLP+
JRHxMLQEpj3dLz/kubF7CAYiWX7/lJqsHbKNatOk1UfRwHs1bLwKnV0XxyxPMCvzuz9lBuzRcAjJ
IUa7mc97fCu21LGM4nJjWWF2Tnvxa2kNLs1Ay5p7XMs4T3AeVqo8BiFgZtrT1BUEvhtvHi7X/CgE
xzjQDCT/0TqEoRU+/L5WkPXDBLdfXkYPqmaWiYNjTnd+7Vay+6AthTDcdL5hu61hRlTgIUKqr2Iu
AiNS/OehNpG5GJp1nmr9M8XE9lOPP/touLGI8Y9tlWyKcqCcZ7BqABS1ckn2chWdjIXPHkYjwYFG
a3Srv2OVIobxDOe0XDKcpDmVUbERlu9uYgMUEw/r7Puw4uvo721rmqDTG1RZQi0050x3UkctWbI5
YJgmaGckMtszVg4o56M8oYvCQuH06L6W8Z/TYtlq2aQWFWxt45hZCNVZ8JqkfogcnUBizSMHFj0X
rUMnse+Wu0Gh/cRCb1wXw0/XUXRi9DyQzXErfecgh7jG0VkG28RfN7Xr3fjbVE9lVY4UD4GHNcqv
nuTYwaVMg+Nw1mPPeSsrkyJsaig8L/ToJw/AhRGm35br8zpul0yR96Ic584rX5tStz4iZPuYv+v0
vmJKOvZ+G7NlG/VXTeD4qrP8y4EbrRm5/doNRoiZtJ+1fyLe8kfw1o7h++uKKexdhyotW/xOYx/j
QnFIcm1Ky9hNI7Yeo49IeJ9faydkTNPWQiNOClzhm9fMQCG+8i2iJP265jluOYwr5poDWaWPqZd+
hp4ffwWpzscv0d4iBHNbe0COlBB+cghTZhQBleIDGjktC798S5qg3rNGUAeFgOhFavk1KursQymy
eKQbTxjtcufs12m6sRLwyUnV9Ds3ZE4rreBc+fXwSIFuoB6gbdBNUDeZL5ldWT/Y3aXwHnGmj1/w
o4aV0ZfmU1bKYeeVfcaDHTtsEyOxw+p5jl0fdHVDItC6m3pns1xcbktDeOecaC7meavdLklncSyy
HN432o7Q9bdTRyyaPbYxAOEyWNMfNI7LwQt0VL+6EvrRGBRNleV0ueX++0XLUA4G70DdwtShhZ7Z
OgnngwJUXdXjuurLitjghrqGitEeL7drsjHQngj/OJsozDYOu03Ss9GsBu1l0dyMlT7caZmgpReV
2h8djjW0FDeDfTFfcvQ2WgEJL0D5UYLv5xL8cqaa79OIEjVeivS557VnIn8BlowFe08aiHc5vp+1
NB3rJTUyUpuoza2LQfsSXR7so6hA4WQRw5wJJzxpvqnOfw9WTL+DV3x1sacepMJPpDlGspFE3iNa
mS8KsqDNusHLa+kSt4DXkXQTWu09pgLkZ54b7BYEkMjr5Fzl7q9SH9o7H7ntijkuvl8OkxV9liBE
D+BC/lwy5jNheM46LT49wvHW4WxRzGtZnjpHosRYxo659sM8edPc4c6UQLLHgtQaUcvusTdDcgWS
Ltt5xCsvr3Dq2aaXmJ9OiAiyhDbH1ABJYclx/3ttGQ7aUD/GNZkHy+uSplA7Oinjccx+Lb3NJNFB
d9bM0Xbnl2cIhTYCLBpwRTv6e6OhypRFPnJgSZ9y0PUOwxfFMzkfDOQW69zj2TsAvlgbAqilhoMh
npOWKXLyf2jLl4m8CTYZYU/C29heNDxnGOzhT3SboG3UeTn4/37L/tew97VxX5riJaXqc8n+89Dp
FdiPrGo2tfVcWb4jqR56R7Zc6hNq3s8WVMg3HM3gR71evlAwLjZ+1yfrPEc057hszB3NG4+6FU5P
SRaH6INCtQ6DZnparnUFgpt0WvupVt4Jy22RuOYfoiCwzUyGaqfrVrtfJttJdg84FsqbN/Xtg1YP
+8GqUfXWbBR6vwhWg6qCwzLn87529/Ndz03lyaqZwn3dMp6ILqGLSYihX5fmXTx07YYys3lEhIxu
kifoVnlpt1/q325KIvky/F0AdxDd/h0G3b9evNxdflZ0REr0rfWmzbYUfz4sZ51HqmMam8mZ4vgr
3enpsXaBUZRitlV0gfyuZWG2zVJxDmDuXLLZr1knhvvdxzex7nXNPDVAMl/0RkH0CoxjgXJ4Xzg/
lrqMpw/PZubhTtd6Vjlu1F47h1yCuK6iD6NrZ6aZ+arjt99rKF/I/vOgLxrkWBS5eCVe78cIaOHe
7QzxOpXDKgj4RVSGKvQxr3V7JwoA2Dhy/5SHliGstBiIvPgWj2xQqdRVj/V88DQ/OyzXlqGZUSDw
sqzembQ8y42NJ3UtqyjfqESSEVhNtFx4BsjZdQIkYSrPUUaLqAz4QAm3GEh3RMSRFVVyzprolBeN
eXA6FRyZzv9RuWuM9K1KDX/3txq3VOj+FvKyqdEBOOExHexWx9UZ0VD03P5k9GN4Z/pTyGQwlmsp
an7lVvG00rL0uad1dNdYFoLw+VKROv1BmfKnxUpoh+d7WPHnGK/gPgAmkaJBrQuBzUmk03hPPfu2
VCmXUTioG9vb+t7O22szPxZLkJA7EiGtdTHpzL1tNKgHqyGBmSXPVfG27lGIIed0bWvLbDXuw6no
3hIfRpUR6dF1GcbRzm1H58GNQvI257STEm/1mTic4VhLc+OSJXFeLoERttl3yhw5V0S+MjEo9z15
DuDjWJmHZg/kjsrQOSBZZGMPYwpq2Z0hxw0BwX47a7LprwbFs5aPGb9GXZ/1hHVX1RfWlt2SuY91
6FUTTLfL2Bj5m5W263x0M+oDA9v1spvuaFcXd9BD8S5Gfr8r+yJ4cPEHQn2e9Jvdm5SATPMlSmTG
UtuYDtj5rJdRM8g0modJVNMpkn29WT4Tyg2T8+8ujRkiSC8GrL9F0wXHkrAeQ1bemVgmD1ssC5uN
mbPUwPQOcFbpB8rUm5JqNlHi6VNaRM7OSlz/mFV9c7F99FcRUoNXNxw/mroIfk4RmeZVk3wMAq2b
Y4rd348F9gD3mlYTMGAZvC/Xl0sFfic+Fbq3TtOMsGtnNA4CU+FrlQ2kwupKPy3xPGiTf4T9EN4v
N3PcS14cB7cmz8yX1vr9I4lBiIHssV3oonut3QzQqYey1EHpflwOSCwoYvznkGU89SfPX/+97uPc
2fmWE23oNuUnbJHxtXboszlu5H2PnPgQzlC3Ls/YsyGyqS0apV6XV08oeIZ9kUBnTYl0fDLa0rrO
VS/Zua2zQ7pA2yjXeeDXyGNIbwvWOqb3G4tBBNd92B6W4XIALldPaBSqtG7ujG6KtmauE49jVvrV
bQbH2aRomNueBVGpJbTpw0mucCfzIHJpc9QCnUfpZQJRGH70nUu4xyY3E6rAfTRdhR2e9BEI7loU
ql1rha6IeQ7xRUUTwB2hoZ2iYoZSvoUGFlnhLK4lScsrdFT+ubNuLRLJW1zYmxHO/90yzEJ5BxCi
eRrD0Htwc+clE+QGSB16rbI6a1cqqpLtvEWVpiLZqFUovmw7dOEo5l8hrqs7Eff4xEeVbYc8p5+o
a92uzJJhP0VZiBk7vTNFXT53fmpfSr++oyh4rv2wnViz1y4MJpWse4c/J6LF8ug7gYayE+ym3qBa
8mRxyBKq6aYsXvTRM5/EhBYup/y3KXEsvAMm2hSaEbwlWHIOICx00CnVRzAz/9wms6AStzifGP1W
iBVxj0yOuZONyZZNQ3VGoF6dqWe0h5JaaZdN74JeVpYXRDCZJMHUnpV9wZBRuL/q+DXGbb+JG6u4
90DAQbxKuztPzCEMRHp5Yf/AOovnvtvbFhVtXB9ZxfdKB5zoUM2Oo1NU8qejFgepUEAsOMFevuWI
xV4SvpOHsC3avRXo9mtgVls3bO1Xvwujoz5SKo18n1CTXAarR6XsX4ntS+o60z8PJJS+DxDBiMUL
m0sWA+meYlV+9K627nQ7/Q73CsmcGFtAVoX1RJv7h+dq9n5wrQE6E5L/v4eUZdHvIVB7Esx9tTdk
qZ/0Dre60ILiKUcBwEZJ7w5UVqebHZgNpfom/hpGe5M5sv/h5wReWwRKHLDw3mW0e6i1DHa/nhoS
7pK6Cu8rHvH3bPDCtdHVaJ1SnnXLYfISKiSDaw9HkW7RP2KFh1uzr4tUfU9KGCvolBqdxnvQRdoj
uOfdkioTCPF7ZAPNhE2lt8OPJEMnRkX2SlDYWVeQz9CztdflsFynitJcKvdluVLOc2GIl/5gDjzn
pamrU5amzi2vBZ8WI/62jJaDoyFn8DSjOaACM868jWiiWK369t1gReiO7cZ9TAeyB1xvqu9EJdzH
IYncR6+y77rQcC6Nkf2s2MDyqB2IZTbVo9n6491v8Uipg14BKQVY08Cj4QogGvOZLYB8LGcsqv+c
GSYkjiyBKiOb8lfZp/HzctAa4Mst/sll5EpWImZJWusyrGyF3wEzw6bP9WADnhycXYm004BycfOT
cDpoU5wepqwyblVWgIaz3e6LpQW9BCI7W9GIdRJrctMHCCBlYaQ7n5n0PnbbP2dy8OttLEFO2sy+
ytWya9nq+RXNJSbLzMADZ89IFKJ7H8awGK/Cir1VT5raj783CJ78c4Ma2rSzfac95uMbhW/EHpyk
eOWZz7S/VyR4pVuW28Eah2uy1+LJu4xoCvZ9RW+pHUyff8H0UfkWwvsig8eHupHeiBc9TkEE4nT+
JJsJ/o66+SBiB72uXqp1LdA3jnRbnlxsvTvlxbSghwFvUIlYzkyU3KRmKVmvmAGfqBLbzr+ocPA1
CdcSCDJt2wcIZIGlkJpZPSyHVMbxAw4yUqX/XFkud/1TjvwjoND6K/Hp87ntTwP30KoxwvxFel5H
UpUV4zBgjZ1I9bCke6s68Vl/JfFOd6v8mof9qm7MLbltJtERbnKM8EIciszWrnbvBBshavcZi+EE
LDq333sZHHtn3huhqDc9cMejqb2OQfzNH9gejSarcfA15i0BQbathhhyzCQ3cXSUdiYeGiq6D7IY
7IdKl9/avixYvoTtVQvwcIWYjOWcqD60IjtiZos3uj9dJ5X+omd+7IMm/ABsih+nEfVVskS7dgMR
usuNJInuPFN/ze1xeADhkkSP6Yj5q1QNQE/EpheonPYjS5ev5QOU//t631FO7kqA7w7uBgC2sUKl
S18hJqy7M3qCGbGtZPoQfRsNPv8BEUQX3tzuDQxMUlj2kV8CXVoune43ojCY3ixaDnCF228xXJQ1
PYP8yXbmqGPoils7NN8ooyC4iSqabfqpmTsLYqIz1+XYKJqGLc/MplpgVq2giV6oK5kvDYapmufx
/M5ZQBxXrFj8XR/Rjxw68z0koWltlrF2StREq8GgjV4bb4ZobPq3ATs2JJCvLpzKnWcFamdgF38r
XekDHWnLsz5Yzi0O1GPMF/ZhrEuQMLMqSUOjttHK1KNUOIgjYcvQEqJAvPKci/aVSyxTQbP4YhTT
jzSM7EtaS7lnn5qvosCiL5TUXJtvOFX3E4Z6cFRDtG71RL5hMa6uftZFK4PonAdLh8ToVL1iI8Tj
BxEr+NXG8sarqeFk0rXzJAoLya61R2Jp0CES4Vrrsu7eHpg+QaYGF7Iyije/lRSIpm2teyyq08EF
BGG7m3p0i/VvEZbjB8M28DDNDS44BT8b82vhynQ9Onb8jkTuR0wV8laxLEaFAKqm9ybvPtaa9j5s
dKj5epvf+VUNWQZdNDvtR0cml8jGpbTyoB8ga5hPB5Hwrkl/PFg9qHcnbrxv0Wjh/e8G1FmF6L/B
6SkCx/uWI6g+gr4sNu6dnWzKLH8lAau+J+2dTpOtshbU2FA907AjAVbZ+U9Lu41ke67tbsjvRZM0
8Mk076YFJQ5koxnZQBrpLXIIT5FBXrxaQf7sJoQb2375w/VCgjYTR0eGK4GUE1lCqAc67tSM208R
E5SJquM1c7UvZi2e8WkKonA2bgS9WlN6mt5tgmU2Yej2VxPJxDYmE+guqNP8Qu0i3nYSDQNlkfxS
9hNVkzjrUARk4ol0ibu07oZ71FDiyXFcd5NO5FpQXofnZvfDiYR7mmZ9hLk4HYxn6TTRPVu3B4gn
9taFgna07LzesIGq9jWr1GdbK3CsCzrF7Tz0cpf+mOcTkgu+6tKk7Jh0NLe7NNObh0DLgYt58jai
hb6lsg+BgId/ri03jCiH7BE1ybbAUb9DqiLsg+kT1tHWengtWlggZs1azqLtzzedKsQaaEF5rZmi
1ppV5h9UyulGhcFPZoRn3QiD1952mWF1s+dfGlThLjDd7oygI8FphZcRXdWjg2lmNRSOgfqs7V+s
ttpkNgjtsvcOfTV5V6sS3j7LqDKNIb3sNjFeu7SG11LE4igLiyar335aqrSvcUMe1iTSfFdOGJ37
Un32E/Lp2HDaRxuZ/HHyqmynILJthAMvJ+nrYDPx5vA99ctjI0zjLMU0rtt5xqUd9kHQTXxDDeKd
J3QHaOsnavCyfM5zfft7VlDO/xF2ZtuRGtsW/SLGoG9es1W2SinV1gujSrLpm6CHr7+TyDpWuc65
9oMZECDJJZEQsfdac6G6jmGSlxPYNVN0/FVq5nZW7ib7pE/ClZ4lxmvVEmMDWmPa4eg2XqMqxy8i
zmIyxGX06mqbjkm8y8I8eqQ3SfeobuyP3G+Z+gJEjvqpOca6WEusbyX0x1J1ngKKGoQmp59wwpPv
TR5/9oPYJL3Wvyt2tgeaYr7GoyC1yqvhVVBrWKRT9G7jbtinLu0mePp5tUxjJ9z2LWTp1vazo+FX
+qVA3LdJo8K9y9CLvCRKvXXCIPlO3VddkVybH9ysz680iF87JUxAWANk953euRjI59deB+pOHsoN
vA9zZ9u0gdtLCWxxEWLNeGFJxa+Ofv59K7TqTo+bQ2vx95eEXRq5hICMfI4lYVeOBd0fUAXWTGrr
l3KCYSmmTEFRakZvGVCHBRRu+wDkmnvOKKi+G1rPpLrGeFgB/94EpYMuZB4bJhVjQq7Gp46UrUe3
6m2axsbBTmMKokFM0xaE3VZ182ItDxujKdZZMfAj57OiyayZUmU+F5gkUar75V4q1UfV+wj61mbu
yjQuiwbKgh55LSbIxo20djgu+RlkimlL0lKrde3VyVofNPO+xK2xc5P8m4i72FloHZ+1qnGhSLTt
nPPUT6/8Iz91LW75gGXkxU8q+ZkuC6fJbb9XLVIXRTEuU5oroN65+Ream46s+eZd36hdbHvpn57Z
DOu4KMp1b5naoxqE2mMTdfBAWCPW/DZrMVwcpAy3PU/uKaFxGrp4KT05oTDzjeHnzYo/YvIoxzAQ
zHTZodx9jWkU0NTx0UP6vvtNu5roar42DSaJ/ty4rksK4UHZMymbDx1L8FRz591SePoyCcPt0BnZ
qmoL40EZFeOBdmS2GhSt3NiBxZK5Yca+sLPJu8visLlnHnvLN5OhZnU45YjHRLWxbegBpkv7cXRC
762u7XCt21qx6+dD1eBhx9z+RRmHagUouN6adVk/hG6oHXSma64H29rEtLA10z9rUdX3PNoQQanU
j84MWag072l4Jnvf0imARV5wpqCXLxWqz99Ht/jGq9x85DesHRxW5ys5jgZ/X+id+YzBety1xXCY
LHKTO6u1HskII8skKXh3mcYZ45/KQx2AcWHgVNTAQdXZJJqlN5WPRmaYxwAuzNb28b8t0cZ8qkPc
7LMgaVa9p7Guh0BIXdz+7KkuMjUytSuaDrzVHRjC3GdhBnbkoBR29se8k9cWZgdavr1d5nLk76eU
vrpdIy/2M3GA+MuDDBVH0up/1OpEkHs+OU+uyfyrioVN8dclxTep+7XfVsHLGIpPeS0pZQujrNoP
ZEFa+XB7o8rX6ryRb9TYWWctkC+0jt0RXEZ3lHv1jUepaRluRrzcfxkQ4kj3d/T97jRDb+4Ud55g
6/RpLGSOm1i1wwezS+LVkOqfca5ne5sU93M3rzuN6FtmewnFQ0b06BU/E0qhsczfzdi/ZCkip3KK
XeIM4uxIYlt6DMiSObpWZu8yQJ3XToHtU8Nvv7fyQN1B69W2RICXjwNds1RDdom81q606qEIwnRv
DGG6ztQUSR+yg9TRoOP68Faj3Ov2ZCPYvMAiWtcIETInM1BMU9caO1Dp3DUZM1kf5HeHBx39H90q
EJNbaGj+NtTDqyVKC5aZ7mv3jSCesyd0njRXVb9vNZwRrAYpoaksT3ljEiruhdE9D1Fz2TqT+KFU
ySLShurTyCNtMRb3roiy5yHjnlS6LHlR6VLTWbHi217YM9bNZ9WyHe6NOh/4FAGCHKduFU/9+M1r
dHudIgHYtWVavXaI0wKNV3A8zGQzFpnnpu9A6bTM4dOkijCzusUmDBT1tew0nXfqRKDxfNbxX1l+
ZWfYF8mRSFoV5ldDGUYZnVVPufUC66zc0Nqai+2+t00TBzdXu+hqlEpKuAmaCGaGUtlPlqNdELpE
9/IUCwvKMklLtsl80qXCx/96nW3lWdut3l2QDXsmysnF8OPkMjHlSHWI3PLI9tvkMnhJvuX9yVto
voKn9kjaKlhKHYEoImXAdVpcPyRkCZ8D388TgGHcWBquzSuYomWMT0/39elYUcE427bVnXm6d/xD
nAnWLn4Z2ME0Ei3zGyCFemmy6FzkqZMdeCwgH9ViMk4sp73SjO6Xnd1D7fDz7lrULJCpQeKzoPcm
u7dyIxsWrsE6BKDouMnb76VfEQrRhx2ZZWXjfpbkBs38ChGj1AijsAcopHT4VexwlyPmPfbceKTa
DHt5JDe1D0lbzButCc9RZjg7uCJMPALPXvVt53xLppqGb5i9VNSWdqHfaXzCI0p8CMsWddTOWhfE
PIeMkvEhSpJ+qTY90b/zIS6SmsSHUf+wco86XpxOB6AQZGvxoSVcxa7fFUwHmDKBU0c0u9y4J3s2
pwsX5crS9FcB7ZHFpAfdYx6V7WPngQ4IqFtsa1dtH8W8IQuJaesOitiTlM/qbgxDd2LalrZhBwgT
BrUs0TpO/vPEmJf5Tk3Ew0xl21bYK7eTX2jvY3fRJ9v9FlO2ZeL4APzDOBFW46M0o8O26Ksk3MhB
JQQAOCp+TNFdvJBSFf0Q+KkXqpfmm0ENtWUv4osbheLZqjTzTlEw3lht5r5hhFxOUxD8yG3SjVST
z0vPVDOsFzpCj/dEcZ27QsdMAdMj2fppa07rDk2tMPlNNFlGUS8dlE2IL3BfzwETvC1JYI6N6WWq
/O+6qSh/1Phia4f+rVXHH7qNZ63IieetGnCBhQMkViRgjl2KVn7I9Byh59FqxsTF9V7l26xBvj84
dfekN5V/rI3yUx7Fbf2ZNlTVTLIfsCCjTY19ZVMyL/iwLeU5zvRdj9rj0Iswf0JeHmzG3JnWhqdm
T+aYxUezYPLNc8y66kE01efESsjtzCbtLlIGd+uW/Xj1W15IltkYFzCV0bqsaZOYSVd9j3LQ/H1t
rlq/NrcFf8Lt2AcUwEjHvqgjcJBOs8Un4jirytXVSAV/T/zkPh2a7N6b3OmKd3tYt5pmrpHfZedR
n3a1Y+gHlSLooYovUVvik3Bm4nMQ3Bu5MbzbUK2lEg4LhqJgZSHP2MEajAs8hGP4PW3Ti5I2zpMS
DOoOYJCzluM5/ZbMVL6J0Cs2bdfOc92J1jiWsSxJ/WvaDv6VtJrjUOjxvRwilWdaeQNkBmF6/tWg
Cb+L/A7FZSQWRdQFT3KDzBF2eHqVBw5ODfTnGqgP0eyAKQsDi1SnbYJEH5kEzX41hP3EpEdQwZTS
ocfCQgyjhW4SazTPsQy3+dHSIHjTPcDVciMPx77/oThZxjNaz6+uYe+bKBVvJK+ad1HCDC80+Tow
3fBJ1aNQIWWOythuZIW/7TSA8oZiLOw5PpkynY8HkQzlvJwOZjs59yEhBSmVuz+h5SqGp20IxU42
konoDpihDKOq92baNjD0YZkpnpqeK1IM5hQ4S1GNUzGIgzxCeB9tagoM1GoaXhEPvW2+Z4r+TWYe
hfAqHlIFFXEcpOJcMrXbQoWKlrJjnuJisVMoGeSz15NavhMZbm78zDu3KNZJto4pWLhuvcs1Raw8
Iyx3Wrwu6PXXSzQCfMpUgiWkbTQgtnzN0jtCRRY92aLVjzA58scoZOrZ9OIyqVnxaAkvP4SZ+yHP
uUToLSvinKB2e+ep9qkTtoa7mcLWIoltrsyXavFNS6LqgYnXj5IksnfN7LSVRVrpPvec8dUeme2C
v3sfI+QFha92G73KkjfEkHFNRpuiiIzq4bzrmkN49OcN5Qp3a6T1S0eKx13jxGR8epSF1pEo32ut
32L01u+kAxp2o32yw+wk3c656Yzcn2RrDZCsL5mq+5tKTRIi6zmc5g3CmGcQ+tqBJXv45Iebm3We
q7Z51BsgD1MA+EYTWfTrfMxqfOJ9kOQLz7fLO8XE7NbYYVSv9ekEckm/n9D+XSiVKSvCl3AK53F/
ZBlNAVS1umPLG+22V1QHnJSs6wkuXRTDi2eRE6fTEaD6pMPXoJG4Ulkt0nJ3pzsPySnNtzlziKW0
syjjZJz7Ncpzg9NwAX4keRtJBV+4mlV9m/r8hxhb/YeX1pcRgewGqy1IfN4fJRT6sQJez6brnZ97
jq9fKY1N24JCk3UCkVwfvWJebnoRSMWmI5eo7LsXRUTJqWmtYW0kFaY07N9PbT48mArk8TEc8U0D
6VzEemAdTd0qVkThiY0xEaFTeTmya6IPc8cnkZulKFCuEgaUXppz1SDtk0U3a9b4wPlU2Qv/Qspe
sNLdJkZf3hLM2TTc7qomhqU8nc/X5EKt9yRQvCFzXOmtgk0HnsBK1LWKnN3rH3Xh/JDjjkpxumgS
92wF8f1oAwJCHAke5Z/l0FZA8cks8dbz1IkjhE1VkP7UUA+iNLeBzowIeyL4PtPI0D0RjL0Cs18T
5FVa+zJMm6WAlgQnxwqAM4VUpOdNOocvRI5VbRMkJsw7/jMm9xLQQ2Mq9v/Lb1qndrCD0rD68qGO
dTPT04Z0xSTtR2l5Kf2WTDt6TcoSzJ/DuM2O1eIKwdTtdO/o7o6pKO2NEUyWp2tgsVpceHu5uR3/
17luxlv+flVXGiwq5i/NEE0u+pQ/Uz67sU0fo4sZSRKHgVJ4HrLHhQrORkTdeKznTdem88YieFeM
zY7lNR64RKd4XzvWE7UQGn4QjFc9i9enyVT+CBQ+fklmF6+Rmj+lUzlc9Axbpj7REPR0RznLjUgG
9tQAU4SGfOW/TsBIH3KPhM/5K6hyPCkR+A41RKW5gr+X8io1gNqWiesfMNkslIhPaUBPY+MghkL6
2eqPdmTTup57HXEjIOT8P1dA7rdetLx6UytQmFP2MWAmX7pp057VfAJZyM2SIx26EIkQ8xw3DmJU
yoscIg+xvCQOH0DeEvWdHFNjBBNEjs9WfM1f1l1Rb8NZcq7ExEtC920xfYGx662dzOYLHWM8YlN7
LQIRkMtAYFRURX/SIRGvjucisy9G/RJaNS6eMC4w54Fe8YlTIa0pL3gh+cuOCc16zDWcD1QGnwuP
B6IfzfOMlqdikGftscn6OSPK0/bh3H8y9HwlBNynLOQTyD8WnYijNgAG9AuLvpTWdotjBRxBs7MV
BD7U06/CIVpd09zbkaaiy4YkO6zlySSMQH154QsikYo515MIM/1cRsZ7punK81SqzSkWTNomvWSC
F/j5sY+jnvjEz2pCZjql1iEvbOsKbZ5HhC8W0YxuNnzTOJBlYd725Fhu0fqYQkAO8qzcTAqsCR2T
Mqpck2yqODkDkP8I/QlvbIsD0DHb7icYQNICbMJjT3JTeyrkjxhMaoWXKg/iAtYKOSeLvP5GGuX4
1LjZm8Gl+zIW2caAR7gYhi7Y2ix5MPpl1WVqhurSdqyy/xnCoxv/heCBn6M7hmo6mua4MkDmF7BS
Eg+e4jHXXNS9ZrNySTDwmVO08u2swH1fEmzXOOXP46qo6wdF/ahZIwoRdpsBE8hjGhM6nWi5+X3M
rC3PZfNPDWew5mc4VLw0WFoVhadRAcSmT6hn/vlfYGozYOsr48b2LNVRPcd2NdBIhmFpv7GhnNob
vYJoUR5+rtiofhqtytYxVrbU2n21v5QIy2HVBofSzcezPDtErrKke28Tv6snC8VMCeL6C9xF882r
QNLKEaVo+duF/p9pR6VMDlH0bchQ7ZL119f89n0CG0VpE4xvoT5cQ52Q76+qkJQkyPpQUze3k7ej
uWQkL+O90SK0Kmwk5cTTlVTZ1omCRI7YqWBpiCba485wTibAfnwRvExItHPo0jLWCwshUN+gUx/T
8BFrHLzt3852PDFuX8d7iqu/Lhrnr0Pc/Si/5DYuUJUIqCdUBKj8JCwRFTfeAdypD4hQ6oM2JcgE
J/PuNuTas8AE2gWAhgqR0hBtQ5s/i0JEx1OmJA6hLPCy5pNyA/gSG8FThdv7CdJssACaPx7lqb7O
CaZpIxfzMZf3WWzsaLfdmkFZzsRn7I0RIAJe8ExDxx/GzXiWG3li1CLOOtZn5o/1nRzXCRbahVFW
LFxqcHdhlegbZgbBexyhG2jn8MRGpKvI742j0jITMVQrvEMutk5Zeu30DlFHqlsgvVSYnxLhMXlA
gqhuptu0VBFqzewnPRvnaOA/JA5q6qbpriMDeFFiTwxCs/qAKHDbcSv9ayeN8/rjr5G/XYOG5kNP
EntTGSp1qjmfYGhRx+C95di8ISh4wm2oQH6PMuZYG9Klvtu6yVoiEiGtXUVbWKlivLYhAnSCybNt
JhtItZkulEKgBLFa4yUE1KLV5mtDRfHUIEfAO+i5247Q5JW0XpX+wfIU496TEq0SGiXlw4RXkZWM
eJOOAkIJfkbu5bQlcNhKSBIRDRUqZ66CWvNG7gVuoq9EWfnL2xpQDsoL5Zk24B1XZts+PdGk1t6B
tTCBBLO/91OhvMbBH3LYMenXttSyNmHPVYSd7xUYgk8xfC034n/s5LZI54eoqhcNlIA9Dw3jMeOx
eFK74QTsIERqFHdMobTEm6Wm5qM7TsOjezUMN8iXwJO1TaZk1SoJ1CU03XVYGG+JWUTvuY1Axa+y
7DpC6ANyWCfwA+C0TWHqAZHzSI7Pwc2Lqe0fYp7Cy7QhvuTWEXVTJgN1W5avhvMx5brxPLMSLpao
n+Ro4kbBvggdf6kV9biZLM9cZz4rmyEVkA9CVX+Wh70SW2s+N8ZzMp+1puA7/kX092aBFDDt+Hg3
3shzwQ/sjT0wWZKHauhMe7+Kn+o0yleIorvLYNrldjK66mAPHR20pCy2+RCMl8CKs5WtN8YLVE1U
Mw2cs6qKK1b89kRh3tdoCPxH2x2Tir3QLIJDb9KOCYUAzUKrwIDIsyzpJgKNK/tiG5+OP75ODYgP
c6InUgNuoV3a5TcqsTs1EP46QqPl2aEY05M3Fj8yo7obBBQZWXEEypMj8idYiBLayYvhxAD7ytD7
IVuufSybeudwg1JrfZB50n1B2wST90keDdVEn9fj0y2tJRNAp7Nwx4tMk5ZD0FrvG6SHCQRKt1uw
1K1OcqPQWB9gT43VqaDqdLCwarXzkTyLZImz8nhUsw/foJQeDlF8khuHvCzYJOJHNlbKwa3q+OTP
m0w1aK/KY0Ir0f3AdgZcvPYtE+kkjON1rFnio6u5mSuRoqebSHFLOzU5yA3euYTsWbLpboPy+Ov0
1zWOfyRjAgBbj+/WToq7//fKsIfKhOXk3QvoZ5l5RxplnD6VWWNeA2QEIjO1FyRR7tk0tB/yCHeb
sdd8PB0OChSLQubRD5Mn/vf1rULTolnQ+SyP8oRhFRo2r9xut31UOwfLZJ3uZvawHi3sSdwplo8V
tsM0aVAwc7zw7V+mEX8nTDKL0E3dsOnXIVdBLSFnGb9MhJwE/ZxwVHctytJbFX1sqEvQCiQJEO3M
B+RnrLxlWOMxsKuLX9R43+bgeDkkNzJM/utQnm0miioesz/oEeauEsGlRtIShkp07UfTfsrL+iVF
dXFu5vZAkeHvLtwq3svDGMEH0UGesZHXYqhO7lq9TlfyrKI69qGPCWSkAmTDe1B2//xL+a+ZFb8T
01XVmdLIU86e0ae//E6yWNSj3unwJJyoQQjVoPFom2MVzWTl8Fj5rrUXOXPUf/6xmvr3Wentj/Hr
D/6Nqfr1g2stDWxnl5jlUxIm5UonY3KLcqSjJZZ2J0ok18KiH7Isi+CzbFq899gKrmREJHfECqnL
YT6UY/20wwNFoN48ksP+W7lt5vAoDj61yCy+4/kCBGS+k1ESbesBWLCjttg1O3dl0h3+PhiVu4pJ
iESDkddXpgKvcjyHXbj0SG86RwDb7ivkeQt4z81G65RmZVWjcXG9U9lrVDto8GsnM5t21E7VB7mJ
he/tmYH/IIdM+znU4hvxIKctaOsQrdI3U7tJRpow8ivyesSLiPd7CdbDnkOOhiOFNT8ch/jqtaVN
sL0VrTJv1PN9NQXONiz0505pK/xd3hM9GA3pBTUeOfS1GXsTAW5ZtqzS5t35YtUstO1vl8hDw4Rw
x9LTxmvCJ4Imc90u5C5dFcTFxVF+ZuSI/BzQDI52CoEkoFLESEgPmzBHJ4JmlX4iTqZ7UYvPf7mT
NPv3xYHOJ9rFqKRioPZY6vz9FtZaK7GdVvRrFO7NQQtoblHd32seE176MAPiW7X5pgk6ulWGHEaK
Jw3ylRZ6QWsQwIL7CooSAO2bCHrMrRl1JGkKS+Yma10r36i5pssbppOg+3vLxGJB9brZN6Pi0jBm
Klqhmzr1VH3l0TRPVuWe3JiGl2xEpdDwma+NBx0J+BBqm1FO7GrkM0ibAXnLw8DLnS0p9S+TrwUo
foDASIxKwKvhrKD2nhrbvPOJmfHonsn34q0npxvTnehHlHVhFe1CPW0P6WSac1TzmxSShKk6XYP2
Ig/kxo2yU1oWIyIzmAqYGDFvJXSNwzHSt7TYkoU56M1WLwxvQn8HBoFUK6T+hZFs4J2RN2tGP/kI
8gR0L3+T0w1ZyDu3zX3eXVlIqhmPCOCI8+1s2lQhESvlyTLPvWbpz0lRDiqdu6i2PjzcvFg+2DDN
Y05a5pCR1AFughyUF9++Ql5Tjqckt8q9HPr62tgyxoNwjc3X9Xbp8u0GZv5r12tTSnrrf74Vzb/D
bm1WqKanMzvTPfw9qPp+uxNNp+pCw3HCjRHihmuV6D3WchasUx3qhymmaL+bOi1flcQX4NjKfshK
eZIh4a7AtCASNwgGqRX9bM4bVUGxzh0weKp+lsNyz07RABminpZfl8oTctODQS5jEt7c2jq7fUHw
lBmEB6m49kK1gA5FP0MWk7D8XPPMZ1Hc86EJ9Lx/lnvRX3u5a3e3sYD1xz//tiT699dFvUPlQHcd
XXUJ7jJU+7ffVqMlRARYbbnRZ/NKs2qy93Q2ZXxtJFkz4fl2l+TNixwve3q6N+6mpc8ZJtECWGpx
kpuhjLWlX2b96mvMnZWVX4dpj7FuKPJvToW6tJypS3rXiwevN+cOt3UNSsWc+2EEm5HicpBjfa0b
274lGUweUpniYSPIlpDNq6/NLx0t0P4asSRRvQ80oCyqMdSnoVH6h3EY/ixIXWgXSvsfbzIqUXFI
ggmDstz9n8d2ceoM8tBkWAjMLl4HLsEbLDunRaU41V1FGAEhZDNwCaRpfQdeK2XVPPNXKhHGq3/+
87m/v8AdR9d0j1Kd6SJxdH7PHTbhbM1QdBCxXv/gquanZ0XJ7d2s+gVRZ+1Esol8c9v1sYxjEv7m
t7omRh4vVpls5WvaCfThZOTIMOSlmqd9+jm2b3kt+WPZXey2//lGZXz7RvIrp/kb+aDSWMkQrZaB
GtxiHdd3rQuPQpudZnIzYARCWaNYW1SBzW2sUD5hBgNDjYIcwhGtbwnlBpPbPEaYtcuOnAc5FI9B
fh+M8Uae6+lvpMJQx4OiRMEOLVJ/SN3hWZpbc6uuHkJcOv9rKOcquXSSV5kRzuR+/AxmGBdcm1Ng
qkDFs5bY77aghKsC18G3QtYI4Qn+OKlHKUuTe74s/M8lf/T4OGd9a1z2uFf+ZWpI4/W3N6sLstth
amjxH1aR3yfMoqCT06X01BzlG8+gu7jzjMvXpkKe4mgiOP0yVEH37kc13gq9MC8D1nYKbLW7AuAe
PlS9fpUVB91V3bvKJeeunwsQflTNLXybeVfmAphsyLSXcSVZyDvWJdybu7vVjXQhk0yGlH/7kplg
t7Ekht22rHGH17vdqzMvyjba8Co3wRR+TlCcD/LIULV2b7sw8hL/4fZKlcbXolP6n69YeVwqYFdv
4KI+ZTXjg99pc28m60MWmHCK317y8tWuovpYu40qlolp4PmNgE0tbstIvObaLjQG6uVlZd3UTFlh
H7poCJ/luGumP8cd1zngQrgCJIkmzCaKcurbyDvkQ2Vj/Y4uU5kF93JDrVc515jr7x1TX2NMLI5y
SJ6U44NLHDhOgjlzNw+I954vNlAtYP7iYSQv1Drca4tuGNxTPL7JoVKNphOMjJ8Pjc6hozgC2Lo9
U+ZDuyydo2rpyl2QdK+h0KyD3CRoHKrF13Hn29oWpAmiCSBNvQtzUPLLzSExcCrNbMVfjrGhtAcN
x9+MGvIshwAupYzJuVLQ0OVK3DCVEf/y9rF+Xwx6BmvB+QFmeciUqEz8fdbY+mEVkJDmYjEV4iLv
VsBKL8SQefuv+7kBGkF3GzDgL2O9KwAqpPvGqFmnVp753Tau9NSzD9epH8EwKgteEYSj/vUI4gcd
i5qZmHwCEXpLcGPmpfsa2cBTl//hpDMOxrerawFIt48795kQm+YxJ3RdnoMC0z9UxOTKo0g1pku7
0ibL3NsiDM5j7gVoWedd3zSbJRKlbD2ohKTdBs3qX9Zv3u9Pf359pqZrJq9uXgHs/P3XB9G/CkWN
j1j03s7JgmnrpBnawBlUIZEVEl4hgRakPBso/vJ4nfpznHdFrnCF23UnLxnt4dGvJqq9pq2dHa3V
YaADS8hS/ezMGzkuN15GKkM8pTbUSK79OcYlOWLqU20dUtsERybH5ZdmHq18O0JYKb/d1wl5mEO6
odccYGLlu/HO+PmzBBj6rU6/euH69buIKnfpUQnYKX6oXken/lEOYfdDZUbniq1bYVBTiCB3IvPI
Qh+7fZsqNnwqCJnoV9xwduoyyv9QShbDfBltLOw65AisPxwcZfcI/vT7sLS0e4fQ01WKAwvIYZsl
WEU0np99JPC5z8eoytbD5MD4jpo5g3HqCA6EHABlFXAmN8niF3KADjCR3jr2mfkSuQlYryD89ZcT
5DekIVVy/ZdZwd+jUliD2bqGgsoyya8zXdP67b7wXRV2xNAQO+4RyrrhTVAg8YGCP6dk3KjtcndI
9O6Od3+7nIZ8jWtMvCvBZGypVbYbeRjY3YkApvHaQOw5KThBRAkvcD3o3taDfXIwrIZK6Oiiqp8P
ZWHUqwJ7Ic/aJr3yJOz5G/cETbLwqtfgBMLD7bCaa/fmnODQN+n9DTaoO655D+P2SeqdDW6ocFSt
N8IqrNWECpfmf7ofCKK6TiJ8Kqk4r9TGQEcyN/plU5/c2H0bF/FBHtWJih4/sJjxp4FO5lrl9NQ5
CvUSF6yzCnSj5war+8UjnfMmCqwbgwXYfMLviuiiTWXNHLcH1J0GJ12fWDdUBb51Una72/PStLPu
ODXqhhArOKslqF0USOPbYFrRuu+NYDek/fhGn5eIHXSsjQpSOXFwxhd2o/zLpFBX/74Emv/+rsPi
R3Mhj/LXd34r6zQ+mZtmynwKweUFbb+21VVqJKXTamBdkvBYx3q+kGh8GKX9A/7EtTyJ2lR/6nog
JMY4PhgTeoobPdgOBtKia8yFVRgFUCL97LFx1Sd5kySOZqw9L5juKNuQ9VI7yRorIX3tsKiWQoV8
uBBtbB7DtNprUCSIL5OTGDFsaZ6Nh6wn80YL1Dfc7zs0TvYHZNEMcsyIDCu0qjsvwKSdQBfDPI9V
Npsc+yOLygMt3Ogt4s+6pt8wq2gpFcwtTHs/wnhfTGOKbjTL/VUeNWKX9Rj9FiiY6Nobc5AZASJn
MfKmJ6hdvDMNVJbApMrDMMEs6wCGwYMWb6Bg5RpILn3MvDKgT43lSo7lrCxXVl46W2xXw5qF6UAt
ww3I7/ZgPo5q+Vw1UIQa2BZ/NOF3pSzdj0ynmd9NKs9c/MbbllzvvdKBI/Jiv1xpCuiZfrBPfWFM
fxDqspffH82jsS4zbnKDsuRsYcgl1/s/Q+j/5BqDE62JH5OrJH1YbnBx1veeOuN0XNqhz6oY9qqS
ooKiZr+Xk+pQ05v70WjWcsItwrZ+RAO7DM02QxcXhoRJiPCFxQY2pdRBTBeoG7ep7K08zPV3E8rQ
G5q1YVcaY76O5qs8N3mYRFtc6wmxcJIVd0wvECMhJHmvmVot2zgXJ0CzxpXH9snIsh66DqI/gLJk
gICteq/mRGZysl5HdRj2oNR45c6XlQjCFi2f2cusfrp0URYtktAXW6ifE47myNySChuA+Vet61R1
1QNza9KHHPMKSQo00ym3y4GqjAUNvhPfwBanh7CHNAxQdsnHMkAJPqrpMkaMRIaAeS9mRqeuiQ2P
KOu5Vm08sdgELlYfWOgjPGuBkqH5hgcePv3Ss3sINjPLNrcmZRsXXrBCBJ09RXmpnJNEnAst0s92
753jNEofkDHDuzBCJp+gHtTGHleiT4aNHDMakr0dyBWKRb7GP78teCf8bYXB42KWJTA9NzQLJKb9
+zSCH6g0lD7UFS+V/K4Rre0ACjF2XuQnB31szTPiiW1Um/SFZ0/kMA3I0cVAwHkd2FdVwwNIA/4p
skKAyVPVEynRNmfpmJTXNm69KEiivjN9kl6gCqm7MrZRGWu9uiMG0tqn6GCIQB/D4TnyI5TNHsvy
1OrWIyKN8DCIhj48JcZllyLQne9+adkx5vu6gcpCWUotVnJMnpUnMqPwV62q7ggCjFZeqk3fNQRQ
Vc1tFYyBs0nLqb8jurrBaKzsfDNWvzdeay8ns4lPrle8uDpIb2YSGyNLtIsULRv8n9GkTLLdTcMc
984WiT1+lLcgMbAAzWUmSuLaL5vfxtAXZJhN7ZiWVL7XQU8dZw4KCMg6B8vmp9uipUqpdPP7Tg4W
dkpkOL5npfHKLa+wYD2YlE4sW08vHj5D/hUhzAOqSmeAY9FaECHwXAuBj6ft04XdR8r2/6UwfUGZ
eqer1gGmxkUJbNh6Dv7Cj7vuCdGW1T0OmfeQNKjtXaWDEjDHXAwUdB+MVqfGP8u4VZxfjVC0bWpN
2jKrp2YrnylyMwLjIh+tuVCOt9DyhDyr8bJAMpm0dq2pg0/djl7r12E9lszEUF6s5XRBbpL/o+xM
e9tGti36iwgUZ/Kr5tmSp8T5QiRON+d55q9/i6VGnPa9txuvgSZUJC0rlkRWnbP32oR8rXCdi+Uk
5xVypzVPJCBUP9OUCJdF6KSHcVLFCUFTvdELNXicXRJYqofuqzZk3wCwu38Yw097JsAvxsBYI7GL
H2VVzjSrYtlgz9vJmp1HNRg/q36SB/1Sc9ejGzTbrjtLfwG1PmsTGJEC5C/q3uihEwUxrUAidbuA
cutza998attP9cwPr6lwL0YoUgd5TCdXBu07cB/MQhQd+CS0xMeB6Rvz5yg3lPXkuQFFsJbPemtW
e7e2L1Ya/gmcs31GoQtYI3PTvXD6AV8SDlan9sKfghx2Re2t72rfhytof+r63iH+58uHas2zyY8S
IqUJphuGoVozstIWpjVfXn7rXo0YxaoAtcZSJJ1mv+cq68TeLhSYqXn7BYjZKiIp4FsTYr7PYDrs
XRuJT1+K7/HgodVvND7rs7v6vskpHYT9U5SY8dIsnNlVkulryGTowVlIR+Q/QszxZw13OG8mA4I0
CDKFu68briKZnELMoU4quuWsAtskyjbuihdaewfF8cZvcr83hP2hVtX8xdDsQ1WZLJ2JK1pkeBSu
UZjZS2dMyWnpBGq2wfujM6NDofvR0UIxutYi8twdMs7ufDA5r5c9gNHeJwkvD3PFSU3LjFg7Nbs2
qmJucgtDIby3eIMuEQnIzNu13XCXCT88K3cAj5akKwyytKAldTed3loPgMBIoDfJili3VpHXt5jo
IcA1HTxluzTIHwpqJ57TLMX2PgamT2qV6r7i88q5BFJQk98+cjXmaq24ypFbBEgeiICtbH0jsOl9
ogySNhqc0TpS8XHzgBCbBLvL2LiXJMvth8Qm81LyKdRu5l+Kgs805+KIsN4yMf8L50f93/eFgqCT
tMH3UbrBE/VLf+dThZlxjM7KHGJlC6FK3zZaCaWdNNq3LO7OulUPOMR8+4wx01qMFJyOTelTwUzg
dStpkO+l3r52CxPUaZis5PcMsBfCxdZ56HxnXEWdou1rmAash0ptlyl+9eLF5bWece3lIKDOhqXJ
v83zzK+kM1sPIw6UJS2MaSvmIoLcWGgrrRSfdSKyErCI7+5KgOTbwTK6HU0r9cU3jIs0/1QFgeNl
jvsuGv6lcMKt5POXjrmp6gjVRVDkmKr26UtHxvKAqz7lDwfdbW3NwCHdKEiWkg/lpokMMqZc3aQU
Nj/8OCKcLzBODxpprxgdBQu4xnoECmutB1N45OJl4xV8DMtCVaibBNkNYYYiKvZTS1CyMRndfkyp
2hAEApkPyBSWdoIr/beMbiNFplG7ZUxcN63iaUewws1RUwXoy8FEDa6r5U1OpeXmt5m17dULO7Py
m9YTSQZNw9uqyD/XeWQ0p1Qhd3l+p4ZBb1cK0c2nrO+Ga14BLSb523p2p/6cOlXDZbsAgT93EAAQ
ov1PPWNh0CAlPSsK6WxzeVIGY9ongwfiQEIe5qvPAKtYbZqnsuJLEit1scYN5T1XmL47S3uxCvtC
59Ng2dtS0gcLnx8AmueHuvPZxDMPqh7gw7pRQXxE324A1ndY/HowPHLnmDX44Nr0IswmvxKThOo1
dg9aFoiDMbMCqi4Nv2SO/tCRuvie9kDr7NF5thwUw7GdZEyVPOsGdXNaaEDAVIXn160JUa8oossQ
TvZSH6v0PUcfmEf6BkTsuJ5zHq4DWTRrz3VYE1SZcpWblh7FrsU6lcfTqSiQyGrYGOUmLuwvlUkb
zALhsIKOBvATICxX9aY+O7WWvJS1v3GRGX5t+W+n6dxc5DAcvZ9xYlbXgeLUreurF+HgIaych0pN
u982QyZ+2ImZ7z/tz7ziCiRCO/SksDFR5IueGP3VxlS1o0T5wy3bJQSa8oizlTZ91uy5S7vOnTH7
20MdI8zanjJzgccjPmJYTfneluWT3AAre0L80Jz9yW8RmIFK1NUIjjrirqU8oyi18mnIwrnwY94a
IiLOoz08+Z3HjaGv3F0/TBViaLxnSZBPzHXS6iXQiH7ORuLmQe6wkBZEZnhIvW4JYRobFSH1Ke0S
wb8tcHlHi+mB2RRUBi8bXyifoKHvxWbE5gSVLS+HHYnJ+UqbP32qjlQBaOIi7eplYJfcYWeknTM6
1kYpeONrnQwdVu79doT78OJUJrVHIHz3oTqEJI5TaN0g7xUv1nxHbQuhrCw9MLex8t4Ovn9U8zI6
gb+MTqU2/fWombLi4Ovjcvp18OO0SEu+0J9DthZZNUmCcnt/LE+SPyMf6bxVS1PpotXoazvWaeE1
0hzlOcuYnbKA6GBkMOzMsWP2HdWknDM07K5Y22GF7VueXMdUOHNnWt2Pln19mFB/4ISZn2pSxNnW
9O8JdXdsUgRkkKkTquZbplfqk4UxbZ9UKutXk6BTtfvupGW/jXW72PllT1fRLw2SRtzirHY2onqB
pWX4U9oO5HE39rWVk7dEJGY2S+3eJgJYIMNeVvN6RC+14hRR7lHnaD+5SdC53B/V3NT+974Zynj4
dIpQamI3BXHvwYNRwPVE/Izs4hwDvwBI5UzXIAWiyIxf28h9oh2ma6eH6o5iOIuc+RQMHT3E1r3W
pu660Ox27eVW+jpXvru5HhUZprtnDvYTVhJXZuEPzXJoGvPgNYYObanaurWiPpnGmNxi037UYivf
JUpWrXuzK9KVvPs31O1Q7MOMGIhZ3tVxUSD67KyNrTbd8xRB6LTmYNKGZPJCKbvvZayxjkud/OHj
XEAk99Ufa2xlJZXDd/mwEQ1LDyA/BmM8U1uN8CL0D/4pSNVkXeXOuEGzUGxd0iR2jWMUTxPOOET2
9AFs+gCIfdwXz+uKbWogPJ1yV2VZbz3baZk/yY2jDsWiBi95kMOqKmoCYeyW1DEQJf8yV9bc/7ht
u8yWKc+aroYF43O7HcIE902j4F7RZld0dv0r0/Rhq+ZVuZbDkNRVHqViK4fKRHF2jFGEuX1QPEdC
X5GHtc/pXpBb6JG6rbt/2vjnG9uPv3UVABVShaJnr9DiteIxV0vLitVhUeDwHjIfx/tkLJ1rNFcn
rcEoj0YWI6RUiuS5Uyt6S1gzpSuTsoe2GZX0xye3pvRtptGP3NQr7eEuDZ+clPxrE3lYUwMN/Vin
jRGkyTrx+pcwSKI1UPTq1EZIBiI438+zueNJdxActB637di6IUUnobh3M0THhK3FsxLhAw8phzAY
O2BCE/a0X9xICBj+GX9Vs6ub4Q9pnZlGJOpWExzcwGOCXIEva8pbFffnyWCOAB8bhsOc1ilC5VR1
sJUlMeTXLhJvzZMcyf1F5Z7kroZrVbD89UMfz4Op9PzxQ39/HpmQETgh/s2kPckqhQnUbafEmCHu
JBJ7SKsF60/YTUk3585CgDx+bNyqczZ9an4VWIRors5HU637M7IcBPyYnwmT1xpxkhu9zvPFVFrZ
xjXy/2c/muUe4kzbsnRVaAhtLBkh/ttyT8UDTY4YveKa+8vC0xwVjPpgHjqgXxuTLsdL2nk/8xym
VOcEBHk2gWdf8VzaSJnQEIQq0c6Tlp2t1q6/p2q2GKIBQ5uPIHOm1WKuHJaYWyDbx5a+74c2Wmkz
hdLTG+XmaTTbzUBUYOEYKiHUzEotfuo5OWh2E85Ws/hMhaTaj47qPYbUI/uqCt9RZIEWVFXtC1T4
flkqifsoPPK9fcgml54kt11IvsjRqeP4aPi2u+2B81DFPSSWhou/HDRSdkObL4WhG2e5CcHHTIsI
/OMpMr5FamOc00ybM9bUHO9mce0qbXojmFuslVjYu7+Gi9Fv+qcExNRqyuKKCEjdWlZhBE6ubEjO
je3yKA/IR3Kfm7tUqT38XC01wlWRZ2LTzl5PYuWVW97l31LHb48fu8Z3RIP6rSmIX44B6zhVYR9D
33y1+TpGSy033Y0RGkB152cBwk99nUzsZTQGX+14cr5kPhd4C0jOA6BzwKB5iIZTY5GnxuLq9Jr1
oiBX2HZVE+6mLi9f7DJlctVpPxLREhMYes4t7mFzpb1K+qHmTW+hT0bGfIZZ0WBVe6W6NB43sWkE
1ptgqae70+WPhkK2SCSHdAfTndFW9PNkRWT0/Or4z9fkTxKa+fOsC3pKAmMJPSlH+6SA6oXn+cNQ
m0t9MKeDBab6Ijdo+JIFoaUBoAbTuwi7M+kj+TVR3Gk53OaSy1KoXbGLqmR85EJt3ULlPrjvGQG+
JQ6xQCzTxsf7PhNQjqUUm8pHUKh4zvTqqRNJnsZkn+SQmRrTXi28yVGfb+oiUl7KKMsfVUjW9718
oc6oFtCMzc/g96OyZYJQX9XQzRZtoTr7oHTMW6j35i1I7V1iAQZO3cy6sQYxr7521eErYOJYg7gK
nynbGlshSn2nKUr32HcYBqnvu+/R6K51o7HfLKd0AWMqw8lJJu1cFpRcMBS7cHAJ0NDzsD33ggYI
RAMe6uFW0Un06DKNgdzza4OGvT0rGpdrYpD2HwflfjlsleTPf36LeUc/33ZRRrncdjXLZJLkOJ9W
y2kDUcFAZrRyPIO4H4UrUIgW/0EDZLbVYKcddfq7RzUw+20KDoNIlERdZT3QnGTEc2H0OK9R226F
8Tx/AZ/kRjdJrKg0S9lHVRQ+AWWuT/U4vn2cIXJvQA2GiVvu05QuPVDeXg5A0LnsjeWb4zHXzA2u
n63mq18K8484ics3L9aMXYXmZd3NZ6k27RN19G6trmcPGrEuv/30NFFAL5X6AExSvyolt7LZKE5F
mDDLLFGYKznqdcpzvL/zAdVCI5AOTnazxwaqH+yglTzQ2ry61Kw3UxTra9/PHBSLsPN6vw3enAKn
gIv59JTbbftiFmI9zvs9Vho7wF/u2oz9AI9o8LUcyvbmHOJc5Le+UicatP20ltkcgTuUl8AqTxR9
tKdorIKVfIT+94tSO8ZLpTbJcnIj2q4ENByMoSAlWPP0L43mYDVX1fdsIvg8883mybKtcmcHurJF
RaM8xZbxZzOl6vvU9JdKQWfueUCIutgsDzmKYZhJtIcMd5o2jjdw1/r1iM6W2BT4mS6ZsP7jaDHv
Eym55qViHCp6tydYjOYaupjxUmr9z0a3mz8G4r2QEI8/WOtnWOfb9KYYPgLAybF2LpDGI77lIzIF
ZUPjztwNhmB2rNmvEcDOHwMrnUWppHxDw1IchlYB49Yb2jfH/ClPCGE+IZRsVmCJewpNgAnxa3xp
wrG9RnCDn8sRwitN8h0RYriqmXye67zJdvZQv+Wdr53lRh/Kvx7JoeYKiP5uHa3kD3yc11MspV2v
9t+zMiB1TA/Hf+lSq+rnLrWu4tuDlEBkJ3pd8bntVIUEigZxaHATpHx+CO3uyXNbEjFF6h9JKKbh
bKspUe5J8zroyXvLDf8x0rEuc7/jCoNZ56PXc59UJTlobY1QUt95wkdA1m7YcXm16pBciSCsiBSZ
8belF+oLqnvKC2SChTIvdpTEmdegqnMfhkatLWzV3co6kjIJVooaWgZZR4JpqlwB89yFqFKNmnoI
zrgvNHetKgzIftsMDWAFfRHMGQ4y10Fu2p7CodqYCpgvDggtunl6D82iHsAwpO2LPVr62Q+wcSGZ
79aZ0ymkpBXRSumIIUlql6A1k7CmbDTeLctoNvf1qEg9TD0WF+FmXo/KRals/soDQ8UCrfYpRbud
shczOJyck5a4SK25VA1xIZ5bVBuEq4qxkkeUMDmbjigOciQ3+vwTBQX/sz/efxz7xhxMpPs7rsD8
pU25rUmLEk6e77h6QEO473QkJOHXIamfrJ3M3I20XpZFT3zMSuZKQORFXdx7wXSoBnwEGayNymW5
53vVLOfd/fPdQfukGMfUDBIW94Jh6KjHwSJ/ujtoTQ6wom/pLtdJsKzH3uIyzkYvLIswjaiF3zY/
zJ0LEujglBcO0nm5S55n613ZLZhgVSs3oAD68Qz3IyPdpINhF4+BaL4mYej+UanlcvRH5QclXDzd
RV091p1ebqemoqpInA6+PaoNg8i1LyIpXuQPWRHVRQ9OtGtQbJGfxMwyr/UQpxf5MR0TuFCFhnFR
HhzIlDqPkfooD8qPqWPav52fROO0hv1truVBeX7P+XIkN8LSr+SLpBc5+l/ng7hMquV8rnwt8pfT
meG1UFBfy99uENF2rnz4+nMhVu769dr/2/m/XvvH+drfXot8fjK3/nrtfTQ6ZzvVHw35Wv7LufLf
KZ/t17nyZeh5bm1UuOKrzFavcWT+9cf8+Mf+lx/69cf5OF/1kmnd5kDl5EH5S0xe0H1EcNKeZjf4
P6W3X92hvkR1nN1Kpy1eLZX2Jns9181o5gbPchRChITrTZKLokf2K/8n27psTIzpnKumfrKyK6Pe
y2GATxx1FwE18mSlCdeDM4on3Yg0tATK/RcknRVc7Jzb5/2HUhMmRDzEK/lDHeLsdRqk0yaa9vdL
Ck73+IS7fyuvKPJiEkwu5MAuGFbpRG6siLXiUmiN+uLp1VIB2fq1zKbp0Ibo2+QQMLO+9HRWZ3Ko
h80iqYL8NZtU66wbiH4N+N5ffdjV6zJo0h1K5exrH0k5aPCY8obe8MM+gSzPvmrA8rZFEtpr+WTx
/BImqyouzmCpL1PP1WJ+svrvL6GbXwKlWZNFhudBRtAsJHyGFHJJuasdRy++16ILm8Wvje4p2qIt
c3/nIj1e3MdMAoxLZRj9hnhTkgWQe4eREVfLPsQYaMVjCH9z7jnkswJ+jmNBZkpXIaib23zynY07
75I/MJBtc8znYevQtKoC9fcfaGjsjPEcPw1LlbrAfLI+f3OCUG+2/3z9+2QBwfoBxsnSHVdgFUKj
qH9Si6HFdsJEZXWMtsVd9rOkwyy7KzPH7K7h6H1jXOt0Tdckqz1AGc+hGevtJqM49ZZOACBprv9g
bV2uCihYJ5RCFTX/bzYmkK1SxP5azH5pOYzPU6u6K6kT9COlux+XKkI5TJXCX1uAEM+NQSBCpvfn
PsPgLh+JmRATuIGyHud9Hwc+zitCVaNm3yprua9pErFM8Jtv1TYwL0CwFkSIuEQsOmV2vk88usEg
3FYcjYg8UHQTOuuoyLjaGqxeERQ5HeoQBZtS4vhReWdW8pyxLg9+2GGm9hX/XnAMqSnSKzNe6liv
thnPu6vqsn2SZ0C9i/9lCoWj6e/rGqQUzlxONG1LRwP8H/aPnntqkghsLL2VDjfogdHCEUYBCTrv
nlUzozmRVPEWG2//PFjEvfKOUDgr30pl8n5oRL7kQYv4YTAjSmeZ9qOkLDUbzsVL4cZiVbidA6Bf
3Rh1l96q2sHKh3P+12iOdKYdnuzohobHdupDQkq94CiHH/v+21CeJ9KBLyORHbU9mmesZtjdwB6z
clRYn4Zqfgxsyvaq10eHSaNZ5gexv0+sKCYyS5tVVXp9nqw82BrB6C+DhNkQlJryULFsVdc69eaD
n2g1fMp5L6A39sqH5nwoagdrDT/BpQinQI2Ok24zsdZ6MyrvEnlx/ESFuiGAZwBFbivJWwH1clW7
9tFVPWrow7CLdMMWq1THKuDiZpghBzc1F8CU8n2ATBVUX9SdNbPpzsWgZ/0KRCIa7NDLlxTCHP75
8yE6gh0QC2vT5M6zTnTBwanFcOhNxLFkPDKWmzZjtV2nyRv6ObtbBAr5nHIzNckRfGG9/9glH8VG
oJxSkVuYnxprPRUGNVCCwV7CHrM0aSJPUwYWocwn8lb6eqcGvv3NdylhERlkXXV/6jewP3WWPv3S
CnGbJlPw10YOwd2iTlAGHIKqQ+apqKuHwQ2IWm8b9wC1bzzmTlBuyeoSR0/DKBam4uUeNdIaTI6j
uhn3UmOjk6xyEt54a6L9iGDiVUeJdmx6ALNyaI6Jz4V1JkjOR6s4NpfCpopKgDCk9jZ/odYCjwhM
FFXon1Af3CerAZ48hEJsM8/6dIKPBmLhWIF5YoGYLnsx+K8fj5CCfM3h+DkiXnVKqf/Upvgn4IH4
azs2w9JtVIxNxBhujKRtz15n5XuQ3xWZdbQ5DObSB56+fowt0I1FrVzkqOtZuMCe0Kwt5Roi3oxW
OQBkpMMxU8RmM1EY5tl2SOnPhYr6RzOHbQSgCjduTo0mHvpl3qXqOmkGel02/Ih8duHo6FU37ixk
rQMz+Wbbpr/ME809l1YtbmSyvMv9kwYaBH1PsUodI9vTsx5vNAVGQOXEUQdqNN3kPqazhAI6mETM
wP9ZDh1B16XrbPw5nyDohuCMT7KISag121euQUeZ3znAqSOWJHJvaqOb+1YUa5+/+hNqyecc0SEB
1w3CaYph59zHDdcn+QNCzvzBEFyaF0N2YlHTXe6jbqDMG7v+HI+eHARfnHrpBeo5FIH/4DtD9By7
Vbay2mn+x0z9MyQIloMWoeOqEZi73BDYsZFoPomgIquq8c0vUEsuAJ6JF+A6LwUifFwngMmlupPy
kQnK9M7GxdaqHsXneS5wnySYZYEGEopWOc+tk45SfWp61LLnBoKp99lepW20QEBIb2DKM/VfLvTm
J0E/6ghd49asuii6BaWsWYL1W82dEBvMD0X3M53aYJOMzqPJhPJrUvbp1rdIEpJDLc/fqixxrmZb
OSTKOI8NRe+nxkxfKWGPi3gGiNfBucJM8q6YA3zyNjaOA7HJvWs4e8RixTqeac+lIbaNFqSvcn/Z
R98jFUEjrUcmRhE1rTWC6RaxAdLQGNDvuQ9f5Hc4iaJTPDT1RY5YW353NLdhtcsHQn405IdEflxG
PjfFgEAMAQGpFfMZCQyCNRor8It+5u9Asf/pTUVpHmoz77auMv2pzxK/oA3tf9HTIJv5dCcFckax
w7Jd4Dpgav/DSEk6Ks1BuPz5OJlfa7X43k9J9IRXXztUCoovKR+djJ8Nhe031IHqplAafVd7UbRn
hf1Dp6Z9rTwf8LKncElLw/EqN/RQmk04iGkph4mDHDyq1OQQgCFfGmhIXhUuxcvCUPNXH1ry0uGd
vD/K5n1q7SyRPmA6TTX3R4vyw1Z85Q+lzr7YVVp/SercpBhAABJ6LWNZG/oyxRz/o1bo82qZkj9a
VlBtCbjID7CjkpPqJmi6waPaODen7ORXwRowi36xEqh2LrSFTec2BTRTAuf1zKSeVMQ0yrzqxgQ4
30G/nYPWhmKHEALjR6VWWAiQ4iXhkKyjJogffIydhNog+6uSlmBdOxXnHCnUrRzt5wHyzApGRLjM
wC+fy2BUCLjlkdyg8i9OmooD4+/75UHf7wZonyImqzYPFiYz2ufWUpVr1VhbOUIz4T53ZEMNPpXt
+XiChndS6v5BjlyKZQuuOCNUJQ5OQRjDmcbESIF+Zzee/mgNLBFUzwDhGEQ4EejVxFrQ7h3QCps+
nrSvjVHDI+MEPKvDcggIDgssrUTE5olHDynQ1ssF6MFuFI9yH6uet8AEqSx3YWLuQShzs5rPLxru
m0m1U9RI3dG6Sw74noHSG8186yibqxKM3aqq2uIljWN10afcoyGK3Vr4f+CW80dlGEl4i8tmHU0G
vlVscSuhDXPyuE32gpEYF5c271LgDd7iwmtXPuLbp4ayw7Wexg0oLfMpTbzvDlXAB8VWrmEQZ3P+
w3CtU/X7xDJtXSLmXfssF8+TaeHa6cPDZCTBofP4PYpCTYvVOGugLq73CmZaUgKdag95JtnquHiY
9zNTALsCKihLXyygVSfFblngEHP0NjjkHrhVXJyrCbUs364DTcE94THkZs2tWl3t/+Urb3yuP2KR
UrFIWYRqEiZqMU37+0U1tppBrV3qrvlrj2gBYwgx8WFCKro56M3FiNr6+nFAA0W1QPTbXhCB1teq
IpDaLEH0a3ZZHdps8i9OOb2X8+xK8QuAAb72TqivfxjKksKYqSBPmx0Hpa7/CCjBb+CNcSPB7gLS
NyXkqDe6PlirBm3BEBrVukBHFFbDsDCSqjiaeu2+5vOsc/6DOciTdhOs3PUcqkxjnT9s0gQEtfXE
pcm1JgHazXkKotd2MN/tNFWafdyIJ6tIMAxXTbU0tCh7Vtya65QRbeVonJr6QARMAkGqmyOjMpjO
NUgrSyTOua0Gm0m6bUMI4xQHSMz2PpTnoIS3z1qgmmtrCp4RSp4QvFZns4lAM8mHHxun0o6VXYi9
GICDLGI9Vkhds4AAhf0ptKr+JB8VY0Dsr3BLIvb+diBrCDu7n0KOZoXSCscP5rbStcKtpRjvclSn
Rrq06tZemnWdLnysb2++Q+Yr4sbmoKt29nXsz/TPiofRT62a6bdbXChZdpuRjsZStiysoVQWTl+2
ezUNjhbS4Hc4Qi2309G6BaT87X3VbzfNkPuXZMjj5bh2IUi+yE8CGnDibl7kqonA83l/lNob1lr+
o1uaX4Y6MGiCdvqL8LT7qJyzdX+N5LFfZ+alap+GKUsWrWX8UVFWP/mtrj6X8EGXep/Uu8Ep1efe
rckFEom78hqOZjQPsPoO9A6M1w/hNEAda1eD3sInhUEy6YznVjHHYzIIVCSFKV67foh3jt7T+5uH
+IHrtRNYw7ZsU/W1rsx8mWGTPTR8Z0NkVVsa8DpJf9mWLqH+Re8N69BZ4CCGUS8W1M/bI/Vq5wEe
EG5DF+lUOuX+Shgxpc8B1WZkZtZCeiE6FxUAzwlnTloj8OOvXC+qT37xJlJMRIvfHzht1tzwBGJa
jtX6VE4VZGUr0tZtDfSXEI36JA/IjcO7sIA9Up0Vi3I/9t5wMcUavhDYbIt8Tv7qALci0M4XCh1B
FAlmuOC+i24lN3+OoGxhd+hvXL5Ia3SilxY6Cgx7VNV9zuXXglunjw9RVYhnqUVhQAdOPEslHwPy
6DC3+TG5z6HuPxppfOznJY0w7OTU0sPkzciVV8+Kxq0YRb+2Z9wqoTRE5WbNTJbRgdP3ncLDTlO3
RWaJnVCU+uggayCuyaeHh0F8fPWKdj9Yk4f4Xi+WagGjXSMSb0skRH+YCqs5O8Is160h+he/iiFV
ADpcmQ6iEtcMgjnQo8iPFCl/38h9WtWh9hGJTchPUTpLcnDAbdFS44cwqpDEl/jBOhiD/IIfi9sl
4KIlYY9HS/gYLiu/nQ52d7PjrN2HEn+a2NZz3Wb2AtWDsWK+Fj2SPpnctO6SVzmhOfOeIbfdPeBy
+p8DkYakm4wUetrmMQUnv8yKYdabEAwVU5I6aTgd40LrjiyFvoNJqjdB3HTHmJi0I0xZFzzYPLbM
PD/0zbC1QRbdNW2jWT0iMxNPSpKpR2XUXvRuUo5torOMSULj0tZmsZvzqzEpZumlHtrmEM5sYEqH
/UG3eYNno1RFCWX+OpvGYDz+GpV2YjxW9uAgKmnnYCoRMnfJ38y4i09agmCVdWk5rTPkhKfGdaK5
N1M/d51iI/pXswNoBX4bQdFvU4RZrcvz6SW08q81YbE/wy66oiCIv8BDp3ca9ogpwGju+a36MmgS
3Kv3f4eWJGsgoeaScmlP7qRergUGyqVm0P2FFpVd1LjML/IRUzG0liMO+3lFagcZbg9jsghXghA3
WEuJylD4TEO26c1lMFc2+nKCXUZ1dJ17jnYoRFI9xrw7BA8IhJm58Ywde6HNimW3YaqgBcHXrMqv
KfK5JZOPivCCqcDi61E6pMBo2ca06ExRUeif72ahpq4dX7xneSR21uiZ9irl87NL/o2y8lk+gFqP
OYKwTA0ZIx64zw0iLKJ+EKiWv6SYufWp52QES3Il7fVNh0lyP5RjhTjSLhbtZKXvH2dQxoRTWD74
Bqmsim0M6yFJg0XYl+FiqCKAyMMwIJNqpu+FikG3h17dCK/ZRkHkbKeJzEtRNxt5Am6TktU/CDY4
1adxUImwsTyNvwiqeNV2nxC3iec88eM9PL8aXrWBxiTSxme+n+1CQ2NAUk4IrTub9LtxQx4odbvb
3nV8ovOJZzWqVScBNmqlWSzCGYua2PAui3C44lu6JrNRra/VfZfozUk6luyVOtA6aQVrfAkKnURU
LlMA5aBlC/8ZcS3wNFO8WVbCp7LEGCWHOl8vP7/8c0nb/CSznN8wnKAa62LDtlnZfdL0qGSlgZ3q
fWIhh5450ayXqRrQloNTfM8V+vOFGv3EcwOsM6JmAJ7Y3dEAEFu0FcoTAoZwIU+xxgSmie18bfHs
rZGCpCdX5M6Zr1y+oqFcymdTDGKMpjyOjki3M/1P7jBbrXWPqjLsDDVrfvpj8kpWHwwz8CSLwCv0
L3GeJUucTtqzp5By1g+uc8sVXq3KHw01sedvba91T4UXGJCX8C4J31IPFjPaXdQ3AEGUaJ61DQSZ
lIL6PFX+m+0FuK2I9VumtlbscOTbQG386TD14j7qEW1NK6ewlX+bT3+uRas0g1XbsGzThDuAHezv
02m7rA1CcWIKILKdH/Xo2ZKWnOHasLJVOKbJuFByvIFh4/R7NzP3sa7Vb4YoxpVReAa1HXc8ClFf
jMAF4R+NVoE1lpUe79Vx8FN6rEl8zsc6QRMKA01usPi8O7oT7ORIERXpv/JhpQ7ASAOThfV8shrH
eHKlzNlq2niV8/T8MvcLJJkuXmo10+a5NkXJ24we7xsTAKmv5uG/VHPu5ZrfHHOaJrTZssOSBIG1
a3yGgbMGbz3kaDDTdTT4bq7+dOyQLzx1WiRlJgm4JPvYq6IJS1SWOqmAiGJ8g5xXqgX2ovZQLE6B
HV0L367QS9p/tqle7asZCkucjrOLWKchq4/q2zhv5L66/D/Gzqw5UiTdtn+lrd7pizNz7XQ/EPOk
0JxSvmA5SMwzzvTr7wJVV1ZmH6u6+YDhEFJKCgLcv2/vtYvBC7mTnRAy6fi285RgQLK49tDxu6vl
svzkHgxzXw9YMAJYWws3np7LpHkvzE8lCdNanetP+F/bSy/Eu18O/amD7HWjENNxMBrLXUETSbyJ
J/CeRSgBezoA27PStZugZqpgRp2yHhxrvOGz9udNaZLe0xEjOYTZeKMQAb+OInNidpo8p0LkT3Vs
il09ZNDp4sknlbX+XrWUrwMneYLD4q5r2PQbiXouxyf8PgH+vTNCw7i3qlEQu1qLFYAI416bjyV5
9Zj0k3V2Z4N1L9tpm2MLHDvFeTR7Re5YgrmAIZvx3sR57RlOon0DibHPoBa8RGVOMIfuNqcBY861
GUWHS34uqeHgAZRzh/JbeBXYk5VG8eTaw1s5KDxUd2Uk3QfZgV7oFN/6PucBd0Ocfp31sm6QP2XY
CoiJBxkdGO0ui1rxkOX0XRrdul8OU08PDhbzD+ycvAprirayYpIcIsv4jD9e24O8oBKgyvYCGGLl
BgPso7qbvKIvDaLT2RBmS4LgWMij2QrjPguq8aJ32XU5ucCayQLkQ6vb8a7l5nhAjlkkG7q17q4k
3txLJn+8KIpGlzCNz9MMDQltapBRRSJdyUKEpnKPqjMpRLPt58VqrviXVHHbhyKzXQyFEdVe1033
tD6iFQ0/5bhsagsVDcJDxiXc1iNCdhaFzZQeaxpVqVXey86Iv/l29iRSvftqJvWL1lrOl9KVX0ad
kl2RhG/xVGqf2xE4wGihW+3aIVhR8Iyv8TTxmyZkaoV1fO2npCPpfN71Y9QZ6VSdltHy2mWvY22E
bb12t4izteprUTZf41Lpt3WZt16i2bV57OPiUx2PGrHwrnNdNkpHlcVOR9f7cWzZC2LwGVKFmPrj
BFHEKa6oI5g298oM9RSYGYm1cbLLgia4kYva/I/h4vmRk7R2URkIUE/pdlloaXLuD0NAXo0xjxYj
gRKlFEf0BDTKFxc5OB3SelhNtfBHio2jFtwNU2vYyhjjlluRA2vP0GUbV9pUcavMs4L0VV1LtQNW
1Nhz1Sm8I9wsvGuH6GKNVXyq+Qjd2ZlQdyOGpNUyHLTkGUJxfwidpvhqhoWP1Fh90voxvERzmEhF
XLxlK91jMdGacMhFr7vCfrK0h2q+8fYqglorQAsuQDRwX04M8KvZEO/IcZ2uNsUjzw3rs26HGrRQ
XVxxFIsrTkkaK2VDhtB8AkNyeTB8W93mjjAw9mdyWxiG8ckptEMbtOE3Baemp5JofofXYjqGkioC
azFvydQQwv0aZYFyden8PqoVQP05akOYin9QbTgDisVQcWkth7ZyatsmPE1z9WHEln5Gy6XiEy9M
IlLRDkT2Lqj07DFL6GtRGKrJqmMIJXa4VfKMoFJqCZ0y6Fs6iS5BWPaOv0R0oO/hE4LHRklrvfYE
GdzrRsOwZySDvMYNgaI+cGxaBvK6HIowdB2ot5FEGh4oU+qf8rKVxyh1WKTNQ2AZw3qwxavsaLjU
9NosogKV8CTnTVoG2AaWsQiK6LTsLRszVtuVHRUu9o5c2eJe1La9UtQvvV9+w+FnqDA84lAFwF0n
1JxyLmEFffo8aOaNDzV4Z1Jf96rOUW6YFDxrs8l/GfHk+9NoPidmtYBTGq8yqpUdrjfkyIkFAUQE
0W4SBEHHYz5+8mMimsgPl+flLLa9le0U0dMw+A14Af15OZyjuNz7oDbWyzBx4oBnSxMfDYBnx6LQ
O0rhVeiBdHA/TGg0Q8tVbBLq24S98ohYOIQDTrbfYjNzhVbutIog6o9hTiK3BsFgZThZd2+UmEMS
6V4HGrSrjifWNmQ6dOX/cq/LCcOi34ow9RiYJFi7SXVqAlmdAF5QgvwxXvbkfGY5DXRn3epBezIG
l8VWmN8uG5/wlNvBVDQeNVVEZ2jW0MOX9XdU3Q9KzF/OqoPuazFlj/R+/ccUquhebdNilyp28ikE
oLa8wI77cGXlXB9xr0rlQWC12+d28tLQazjPwtN7/nwppar62Ia9tQ86gMlLE21SIF6C5/dPyxCV
tb6h+Af9Zgq0bdf5JIQwy0BKIg/TUvSZMOGvRMNPyapgvAvsR4nfO1vLwPpiKk6wKxTN3ltmfAZ7
WCFjHZekd3aXsQqwuXRcnWX9fw4te/S560tIJMRfLya0Wf/y82yNBBkHrYUQ9twd+mViW5mpXjOp
QhcR+Bfii6PVUHfaUcy+TLehi6HyeKBJZNhI/6xyFgR5uuGI08LV+Gvqhl6RuhM0n2GS5o7ib5Re
06/LXk9l8GNvnPeUGJXCX/9i+vyD//SL0VZ0kZDge8AmRoDGzzN2zC/GqPowTGODh+cQiMfCQBZC
oByBySC2Y99PiXkg6yE2WWYse4V0sms8HwvnY0XQlttpmF4/kr6YKVgPMxdlWpm2Wj98LCsVGQ3P
SV9jAIPYe+qcsb0ywyOAIN8GBsSPYX5qKU5LRd2mSevaffZJw/mqoCtVB6yc+TKZpKVz/us/gfNr
Y1XTWCvS9RMCEY1h/7qyl70+VrZv+57AwxauCxG7HsWc5pq5MQ9Qi9VahqLnAUMkXXoR6K9+UDzp
1di9l9Gri36VVlEz7W0ntr+2ul5Q9rkWWT+eF3jCAlToIt3ek0tjxJvm3grG/EHNDfOkENrgRU3S
PVSa0z2IDJt25QOCHPruoTQKbfOhFLBHJFed/okXbUTSlI8EKU23AC6e1QIYujD7FzpmTAcUyx9W
uX6Nvo9NoT5EqQpaYoheXCsUB0u3kNfOw2rEUkgYETHR8xBqhVfE9HYIQ8jR70LtVG3PSBxxrzn1
yC1qKF8/quNu3KoXUirMR9XmJXqvPMumkDeV2oco8n3luQ3V6pBrcbFOs/Hr6HbpjtQ4frZEP6gd
cbM/jP9BD7oVWsvXBaBidocI9sBrltK376PE39IE+Jt1l/WL4Jz32oBpCqBkpkOj4/qli05xqIVG
obiebMJbw0YQotpCB0pk21sxBOoLhZE1d+Toaza39CzyVM6TKqdra2XQIaQdfi0U9Xa2RD8VSfb7
V9qSLnyESGLjxIjGUz0GJWSH3UPrt8kxSWPVUwLZPYQhG+AAuzRuybqcR1EixEZMKB+XoeWM0W1C
gElGEvTD8j3+t28pDELWVReGaZVpeLTm9mtY9O7Zrcrzkm35kXI5HypEjomfF1RzpJSKUW8/dO02
JQ/0o/JmYn9OJp7l2HnCbWwUzbEH73z3yyv+Jg7rV2aMZugOLkE0h+bsJXR+JRS2bUlHQUTtqqb2
NLXZqbPRri0mGSfpxsPHEtWxUbm6UtssnhhUCSpG32HgfoEnJvTFeSpkdy0LO90uSXVx3hIyXSh3
OiCfx6Y318thCsoEZ1gpcxzWFHujU5VtNPbNiyAtQp2LkWHQfRNGpJwWOLDwh/QS586RZTje0d6y
0wvlwSOl2QHWwdzM/LhdNKLrt6yg5MHO8mEXj1HxwP/Venbblzj6jPamxIQXjOVEH1ncGZWe0+f1
BcGjoTiH84a1uIrRNHJ3BRkw9tR4+E2yt0zbtIim3jRQtF6lhu0Tp//65vfhNv7zA4AigkaQl2No
1Af/2/pG0cUIKqEjftIN4S3dLi1Te2/9MVMZ6x1ZcPyc8wxm2fS9Ex8xBuMO1KcbLaiOll0/WPTr
KPs0mXUKy3D/cbNQ1Kdakn29RGF/7BlVCJ4nYj4wp2BDJOtulr3lbBRZz+TXxlQxyM42ev0LrWdx
tQN7PYrCf1MG8yE30uAl1RAf613zeaBwfs1qGSPvccszJGIsxWk3W7ucBHOF3T0mfu/urc5GsKX7
GwF57WjS8O/hjDjlkc/EYbnklk1F4W1XjFW6KaDQhMrY4K7lXbGi9j3o5+KMrX8OouLCOmG11Hk7
oidXPaDsawqW5jRWVrRh8TySlk6a25STyGgXxbWzgu60LN2mIFf2xFUi3UMVGK70FP8lwh80i0ha
ypQiFAZJYFgWTqP1xzgcJrmShdXsDEWNiYYN7LdITtTTuxr8qh4d/Jq6JfMSsWsTClqsMiGXUFHO
YRWs6eoE50ibRcgKd/qhpbZeMtc8IsNNdnIY1S1k4PEFrOtLWtr+Ldon6ohm8yCIdbrGBjAd06HM
ECXGJ9Qp5inijQbAzHrCGGj8yDGUuxY8y203bwZTa7ibBTNJfj5W9PkRcXaEPYLkuK7KTBYCrfa0
DCut/X1I3W4XEfQEkD8qjhCOx5eE8BM1avXnxmqN8wCnb7Uch7JVrAelv53gXa07zCLqLkXTTlPD
PdfOSLxxZbDwzeiSrasaZpAh5Z1iTyqqx+eqKoNPfTwkV9McWKA6ynPfdO4OZ+8K1pa9lvOfLkpd
b9LU5BV6O9pSpgF7p7ON59E29kRQV5/DCogGk35i2npyeUby6XBb3RSp0u/rNEuOfSTkOfUbEs2n
IqMm5GA+NEm+VetUbOMw0vZWznThx1y+1u1bRwNu42TDQISKGM6mdN1tAJj0Fj0seZkAbB654FFy
xNb0EgfTm9apw7eh1/dFLZXQe3cqqWI4aqt9PMObMtvAlf7HphSjuoemerscctVQA2MSEYRtsMqc
N6VScpvDeb2MluPgtYpd4sjW6/zmq6ym4ArRw3wGW7vy+1I+uumQPFh1s10OT1nhwtgnz8DJq+ZG
z6LQMzKnOiidORNYmSSMwm83bSsFlJo6+IQuxiA7tQeCl6dICyMa0kSvrJUYS/OyF9X89Za94I+9
H2fHQbVuAongPraizKNn7VD1RI6PSTneLL0mjJD40du/WRi4vy4MuH0SdOJgHjZsPEy/GthKmsTI
EEYqjrrV0sWhj5KESvkgKH7wS9fFa+EEN4Ep6pe4d6j2znvhvFdk1UavbX+3pIaRCNROHr4gEgZz
OjdR6CcbVfUfJToUGt64CmTufKss6OeLnUTEq8ExXkN3wlgG2fgaz3sKC/o9QXoRNvf+96pO3zlg
FMRYHZIFQ0dC266LCLVdhsmMWzDFdBzMz2SYlZ98oTlHyy/hFs1DIuxtAr0Qjyn0gm4bu8280c5o
+wvR5l8UqAq4EnsVnMKsQCpNnB7Ab98CrXy1AnTUSFDwmg+a/dCOTrwJhZNcLWlikJg3vTLrXXvn
0JdOf1z2lCAdkNVzjKVs/7G3HFvOBorirmpIPYQsyxw/3JxARyQlXXCW/NBvwltmkXSxByFe29gK
1w6VvFNUgurUcZSf1Vq+8qjtL51NlH0s9GjdwiHbD/NQZR2ww/eYoJOYXv76WSv+a7GF0IieCKVf
UxgayOlfFluIC3q8eVrLnTTYZiXGmiVUUBeWs2+ke2AakJyX4/gx3wd498eBltpDx+IkHAftbhnp
+EKTwjr7CdlgUffE8jO7t1L94IvEenaQ+l6wKbSE6vARpQ3m7IXakm3pBMGD2doXOrHfgzCLvzf+
cFItnDaBncNAKBX9pMKAuRGwnNYZdeNjqU2AdIIwnXaBCVOlAKPwuaAa5hXIyi+W3nzqnWQ8/diY
kfx9aJej2A5Z8rqc7GQVe43mbh0R0hMwWWfgTjSjPXRoaxPlBDtqEcLJrne722gUyBLLJL+wbo3O
dp7nG/ypoy39i283u4+SaJE631RM9Fe38fMN+kmf9uoQPbvMo8ywUrbk5YXbpX8doK26ZO1dmAwA
WO+W5Qa3K5cUQjc7I7z37ytNPnOrLTyhjvZxAX5YZYKbLw/cDWl8PKqXcWo2LlSVjPaVSu6uXnYt
FTP1YHSF9f7hpEjDCR1gbWv3KlnPWyDS649uNUjraj9iXiV4/F1Pxvus6frPVqzroEl05RGW9LQe
Efffyjm0UGatcoogaR9GpitB7Q97BY70Gce2cTFttz6buc+FNAQEoMz1ILWrwpuSquBSaorSkC8s
WA/Mc7eP6Vwl5DEsrMegsMa/WUf/l4eIq9tGSEdBQbcQ0v4K8k8iloAlOI2VItoDhWj1oNQFVTQl
tx5FI4zLnFJfNLb5WEaqfq9kDr4tnXS7pg22IWXNu/h7ZiL7muYSaomonaLoJKl4Zna4WsRcyxm9
68QZ8Uq+Nawh2JJyHnimoCAczbc3fST7t5RDum1nzqbJJH81Fm6rPMiBhUIRTZ9zmGQ3FdVt7Bex
f8xZTHsVXduHSC/cbdQJE6dmOl641SDkTYxmm/BZ2vRFxG1VNQGyEtgc3GIoc5LEf0S3ndxAxusB
XGvZFUf6Nz2JxbGbuywpgZYPGArzTREayTZV3uu0Gz9jmB+2SquUe51e+NXPqQMU3ftyYTZJMGyt
KOf5TUgFDoSPL2lkO/DDyde/visZv1AENSoe9CFZ+5vYwIT1qwRSV3UnnyIrW0WaGshDLyDN1VJE
1e3Y6+XOFpFYD72cLty59JPBGhEwpTM8kwbzzMrG+q4YQDT7IX1dXpp1CS91CeiQLdQE000+URxs
n1FRWRup1epJaKF+UZhcr41AlK9CC45CSOt7UuafwoSX+tbISzN97lmOd2M3PbGaD69NpmlPf4xg
pejLCPGF/BscMn3WX8piBoQIpFauqfPH0aAs/lwWawp7IHvcoG1Uu7EK+j1GMmPHORGbqQKuxVXf
B+GPykGErraXYX+jKzq3Vnvq1laMxaILEnNaZ3Gq72kzaBbpkBqsbVob9LfnTewwj2ResVtGgHxL
kIRiHAHYpK80oPBb/Tj2sbu8UuvyaY+L5jDNuXF1H+8NHQKeaLuOkMeIPNXInd7ammhOKkDFZdlT
Y+K9zR7N248TtaJF8F4MA92yfqLCzgLAKKM9Dz5rswxD5o+ePSTj1QzU8iHNtk3waXBt6snEa3nK
LIJaNlleTiuXm6vHeiN7KgpSRVOtN48tvLyXtD0nPmyHrleSs6/liMpV0DUV5aVdb9NXIlIO8TZV
n8uY1+kKxJNDpXgmPJhNfZdI2nIdWqZl1Mz9bRMSA7D/dj+UUURuAe1H2hnVyk+miQiWKHrqbblT
Kmd8LmXmUXaEYyNIQbBEph6Yyw17HBPoHYkHTga//BrzTIXXYDnXpA6ig4xkulkWhLVKtWhnoHFb
i8a+tw7qIhVQCrs/KjqPtI8W1YjIdFNkM/6UrFAfpr9RE5LKTcqfTRjlBXXIfMvy73ig+nc017N9
aw3hajmm4DVcGa3UDonMZYHg97PSkdO1I0Z1XC/RsR/Tw3oOldV5RB4zJK6OodQr2hY4ieQo9RPg
5qpGeDN/pRjLrz+QzpHW3U11Cr9AtWkixL0e73yIJ8V1TOPIw1Q+rcBS2WdDxOk94QxfFqpbPUwe
MMloenax4XhKqRlQL7w+IWloAW/JdE6xWFqHg0F856KyWDaWZYP8oELyobz4cWLJpoMjNB3NODxM
jnkyY3nsi9EFMupnBn1WSPPrpjaGHZhr9G5oIpq8OatBrX8xYnsreTu/SOnXq1kGcldq1IfimPks
hPDoPkgUf19pZPX8CH2pZlyXTY1uXxvqzVTE7XEpFER5cSfjVrtZRrFP71SxCn//cdKSlWc57Xti
xc0Va6JxFu2EqLKvmhBoMJHDdi/TbZ58QmBqnv12RLCfZt5CPquy+D1qeu2wTM2XSXqOziABe3um
qt9uGr2xN13i2LfmkFhrU1VZp0ypfevbvX2bIE3ZY3Hoocv+59ggtfEiRxqRtKE+ysJKcVaUcN0r
1LXQ34frXKvYi5zo9735WJDPsudmUg/EsbLGWARBqmiTVaH0/WYZOo7YW8BW902t0xtbIoGWjTr3
MOJWngiwSA8ocW6iXoNw9L8sLJdjYzKRmGgETwW3JxZ4ML36oc3Ms9Vk0SHu7K0VtuHg+XNUXK0b
nyugubtlZKMiuei07k8fkyVFUYJ9HhUzBF3Vn5Wg/31vOZZLYleq3jjZs2Nusc0tG6pokFHrJATT
Q+PRrq/+0vyukTh8lO3++vHpzAXjn+pnc1+I1slcJuZZKX5xEFg0FaLYFeXKpkm0Vmd1jKNNNLAz
xHyLWGYZoolnoqNbGX212J9l4FN5kUPGnXbMvmXOoHjYjPPbOCtRkPmoBIVaF6dRWK5H2aLzrK7t
H0PQNiCureiSWrSsqZ5KvBRZe9Ta8o0a37Bqg9F4BfRxw6rSeIdQS8diUa7wLTIlgiPp9Puwmfw7
LnWaaa5zxrOt3OFP9u/KfMz2PX7I1TJ0tDZj3qg2x9+DJXyS5/uuOv0+rECMqFb5cUxXxv4kA0I4
9azS10ZlY1/scZzYc/q4VjhvYTb091N7Du1CfU9d7bmD9fRKb6AGW00QBqbyeJtQLbi4U/tcx4q+
KsJIvGrhhrD48FVpzebg9H3BVIrDCtEv1FvGe8JMhmNFwY8elknlJ4x5SuNIS6fn5b3+P9+G/xu8
Fbcf72rz7/9h/K0oubEFYfvL8N+X6FtdNMV7+z/zl/3xsp+/6N+7t+LmS/bW/Pqin76Gb/37f73+
0n75abDJkUeNd/KtHu/fGpm2y/fnh5xf+f978h9vy3d5HMu3f/32raCzMX83qpP5b7+fOnz/12/0
Q/50xc/f//eT8y/wr9+eSEV5+/6PU5QH34vsv77w7UvT/us38U9Kx6Y+p0jCT9FYBfz2j/5tPqM4
/7T4VED2mcvMFg5Gou3yom7Df/1mqf90DAdtJr5BizXxDMKkVTSfMtx/0kMnlxL/hYWE09R/+89f
4Ke36cfb9o9cZrdFlLcNX/1zhw+BHetuoRuIEg3H5N8v3dteQcJQNmQnA+z9MmKqapgTVJtO3RJw
Zx1DymHrIQodKiK+f5fnIvVocOd7Cp/VDiC/7/k8OPdJp7Zbuw3Dy9hUj80EfzEmlnkb5b16TANT
PS57Wm6Mu5CSmH9gepVch7Ebr67Fg7UZozu9Tp6hd+TrugmtT07A9KSsb0OYs8+AKQAJtlTLlGj0
VDQ4RMT0o7mP3OxdIz7lmg8vo2WVG0TKzcmeHQDqvKeBrvmbwpb2s5Tz429Gb4YGDYJny1zCfv9k
N+2D0g7MDllkYeWC5b62Ap7ehHO2HEVS6dCZJHl2kKZ+wWZmXAgGSHcu8bzw4GIXolj8os9lqS60
QeoWPJDR8khqrMkNNYb4ZP+xSeAHoa/3Pz6tP31Y//yuWz+X5vgNbJWlF8sxIHSOS3/75zl87Bhd
mxl9ujIXt24dOS8DUfAUUcxXR4jPeq/2+x6Y2n2TgxyMS9Uri6G9pdFf3BcGEj36/M1eN/KN1eY8
3Il72Zk2pnsfedc9lAlrbY0dyyFXVVjWY2WBL6ye8Yslu1j4X5XZ0S3ttjimBhN+040f6O5+MfFN
DSLX78NBx5OSh7vG0TEdIKY+Mplr7kdXfWwClMFRvtcIegC9pwKRlvjqs67ND61R3g+gZXdRRqGh
ZtJRe41qf8TctHru4zKtCCdaLqV2sr4tdaVlY6eu4g1NzQQEseR+uYbHubsbDfkL6ox+l2c4nGaG
8GpRMk34zf/m0hKo5n96aCJPRkFhCC4vF8Gw4eq/FMJUMViNImmnA3f9DE8TK2o4xnfNvMGaOx5w
4qderGXxHZa3+K4eSTQNaAUtr1gOld1A4wFoGKrAlN9Jh7iWD7HcOXPYgsPT+uD29rdlRLX5PPKL
7Vzpl0jqa/2mop46HYhh0291REyF49/VMwVzdAvnaF7N+lpO+WW5NJcr9ZdrtkQMtqphkWwN1akf
gWqu7Xz2Lyi7SJHdyZYjH/MkzDxWf90KF+W011lJrZ1WsZ9xD33HKVe/x76Hl1iBmu3KFUtOc9uk
1PDouNzkHZ8xXtPsNZoEO7NwrHUqb+myaYQrTV+UnB89Qox6mzWVRqdjig45gdRntWur9TjBiKKT
5twFeYmDHZefK6SPNE5zD5OYEEgbsl4Hk13dKlHn3MW05Jb6Sd5ZyomTsIT8oFvxLvmHOo0OmTYg
WE+qR1r775GMboPa9b8REHuby4R15HzbCsbII9zDv9fVQgeSD/I0bcItmNXylUzF1ewZOYWgEPHS
OcFlmpgIKy4NNsNsKi92u/FrGUt8RJb5EkONW+edupIsyVAdA1gxkDgSAmIaB60BFq2WlGl1HLAr
HiSvJrydW5IprkoviYlp67NCAjnqmV3GpXhKE9U6TeMkHkLVflM7445786oWTgSfwUp3EXKBFW02
sQ+Rqx7a0kwOlUJ92q7AKsio2UzW5H7qbSgwRocLo+vM9ijaGCVM6OfofwKKsA1S86AYymOXWoQd
x43p5VjEnrSy0b0GBs2qRW5Yjv1w6Bv0sb2hJk+oroOzlpGXigcreXL8Nxp05kFoIoZXP/j9sbXE
7xtdleQmFTjNEtaXCEfUfW0X5ccQGQdZIygvNlNGyl2lJOu+q+troOik0HfpsPYVljFd2RvnIMLM
TYixy3r6JsB7A+Ekaj72ctWt8Wkl3WY5a88vqa0837aS+mSlWpeErvFLXHT03lQ9IRpKF3vFpd/S
tSa4UjUz4KBa1srXwuRTnYVYfOj1P0/CvSUyKGVhr6k7WnKUcxF9FCSs27EkL02WOHy6YIXPTV47
GVtnctEy2ohD8bVpDU+g0zkEKS4OrGnTSYu4hVhz/y4v/bt4qL/7araRVoLXBAPEPWlVJ63v61MW
WFjvAQvfTL1yL8tqZ9WEQAKCcj1B0WbTJ8W57Wr7sa78+NEqnfBekKV6TyJ7vB9qSoXL0AfZcY8+
yPCmzq7mNuC6BGgmnUQ8LBsM5M/MkZjaz4dcp5u2QrHMdVRVD9JHxqwGuMUjVVQboy37m3iO6Vw2
Y0UlFN2yPLqlgVYoaib8D0b12A3VMVJajG1ZgEdELyXxlvOuJKD4ZBO9YYdleSgqhJ86tE7uN0+E
DqiHCtQwH4T+3VSLAfpXCd6IvL5TSzraqYT5UXmOYrL1YxeVxGTj2ZoI7JtRJaGuqtuiyprVkETO
Zdn4w80QV+meB84XNxNr4vyqdz2Wt6SgBK9+pigr+heej0BCsTVjnZU9FgU0sTeQuqcby8t6NYby
oHUb6tT5o1FZBbBqGc7PU7tZJem2a4mZNNCOPVq9RQCVNMoTUT/RGYI3ETXp7PM1rHaWPo9Pel43
3GDkrB1rx6dJTuYmhqi51Uv7vZrsL0bVcKHIJPYQ/QAJGwJrhdQWxTef0EQJn8bxttIBB4hJQfwV
HCi6x69mifHMT0lzTq6SOtJxSJyUXCN3UyjTmihgdZVrk4rcsWvWGgUorqDB8ILKLzy1BMxtR4SO
hvHoRbxzruPf18nBCZpnHmf2upH6MQ6sfpMPps2drt4TBvGAK+Cb6sb7mJS0PTX2EYhuGW0bB6ec
UmTSa/QvU5DAKaKskhkYzkVBe286ZGP+RZ+ifqvEBJLYurFuuB3G5SVPodpC4/1ijkJbh5B8DsDD
hIdF0thBU9Qp907jqqjXTiq5T1cl7P6ueEOYZGHFgQLdO9Unl3QH/LPEDxTDF3XGsStJcOpYanhp
L95BkuFT5RM11OmTHkCn8137Lud7naJRue26iMu/Kr63w6Ae8eFLL0/0ZjOCm6I633muUbmXoGJK
4iJd3bkXfVLTtZPo0SZWRmAXihTrUkBZ0e/tniwam06PJ8Y03PhKj4ih0MublHu8R3IeCbuq8UTW
Dap21Zy2vQpUDyFCInxtHxSVhSclbVfBcBqM7ktWgZDHx/QJGbtGx8K4i8P2jc/gV7MjEeXa69Zd
p49b9A2J14NP8FQFukzP0p3HRbnKVGi2Rp6SZWEQBZvEI76HvF3rxDiE7XSWQRVfsHfRiBzt5wi5
qplrhlfzQFw3ZneRWUDhbbS6c3GKU6Z3nT4r83NcsmF6Kuu8Wjcl6gejN5UVuhcT3NmptfwHO5og
cNH5d8Y3IpFOSd1tfROufBvW7yKg9DxWNb1B8vB8W+EBYjib0neN4+RCAA9pNXXoKfo2mz3X8o4/
PI820aoewgJP9XsAyMDTKrv3hDYgEiQIg4i6cliDMELi1hI81RJrpvdhsE66+HPbBJvKLaaNcGH/
K+HVj/z4NOZPQAnGmZuOosnU4hWyUn43hM+9gL0P3z9bQaBAJvOOOiwDVaTe504crQgQ+dJKp/Lw
oWorbvd6GR+7aG9BFkICH0SC8BX8B3d68RZVU7lRJmFijOZyoJrI7ccRMEWgmR5ZrTCDUJU3pKWP
RZB/yQesuDJ5r1192k/+LQ3oPZ+wfE8obAFdyz5YavGiB52BjEDbEjU43y8SjGJ6S7lWv5HEx02V
6xml5OUtAW5dxyx/jqDjsyhNOe5YFO7iigbpiL95G3Slvm1ZfniyGAqvtqnYpY3eHYr8xXFG8EY2
d8zcHMGLDAlhH5JAbx9o/ta31j5crlVTZmQbOVu9a6+dn7zjWO49gOv2Cp/TwRpJuWuYOqxsWane
WFQsnxF0yISrDMLIRtNyfjjAzOAPL44dQq9Vp2NfE2pDJ66nka7fOrU4pCENfHwg1pCrmxavI1rV
eIW4/liRdq7hFQfWVHbboQOOPf4/ws5rOW5k27ZfhAi4hHkt74uekl4Qogw8Eh5IfP0ZAPte9dWN
OP2wKwrFFjfJKmSuXGvOMckhyx2f8OKGaZ9Kq+MoaIANARlGVfltojePf3cLbY3l3nxOffO36Ozu
kE3ll5IG+irh9EPNq59Dfa5dyppYuo7eDxpxgFLBq5lPG5+tCjtG47HAnCqVVSdsZgSgtInHlIHU
T1T1Koe84e458azQMlBbd/IWOpL0KSS5cGqDlav/TrTdZNugPfhrygnnpNVlG5zjQA6kevcSK11X
/rCzZRkeTDrH2wDFu805Np1Yr4OGdAxj2COzBbs5TPhh/MY59JYJ76m+NWXjrEGwAYLMpvo8KEKz
de05q12yv2vO88gUiRFJRzJww6rf2BH9vKasfgdu5TPHJre7UN7PES/s1aicY8XEGlzrcxhAKeRo
+jsliaeQCKOcZK0XNaKg0tt0Q3AIbQ/VEuG8OCUHDPgVgOCpJUIjzJ7dYHI2hpDOFs/Sd1I6GKrg
N17bI2daj+5c3uQ58w4b6J7Qq3XnU7SZzVts0JIQsz9vQIkZqjTcZ2NGUyKiUU4S6cr09jAyQBe7
8S9gDWjJaiA9SR4G1LnD3Y/K363EZoXQYRV1O4yHjDzp9BWdh8s2KOjZSmoKLSKwZghYU3Kr2o1a
pzazoslnsEHthohShh+xyghSyB6jQD2knv1ADfHitvgKtEG8CtbArkW06DThaSgIAumG8D0o/O/G
BNcIh54BYQ/824EE33cm4hWKfPdVk+EPabHxYPBGASwxxdGW+iEKDz+tG/2MwecILGxHs6UDVDXZ
0fOZDzswN0M6Mt7oZusuNFlmWQbj/MRb+uRI69k0ULFEAXFJV5u41M6UNuqUmqQ8FjSF7o4mwD4Z
fjdxeXLsTsH6W4snB+bwKteLFXp/9oJKdEdpifXoxu86HGAVJsWREUjeR2Clm+RaY68YGm9jkKUp
YJnSqG+Qma8rTLWuQZxonhvfIpPdFDhXrOv9uu1BzKPtTNb5gCLVruCZxJBMOj3+RX0ptvjA7iaF
cDvxY7f2b9elOu26htnvzB4mPeNc5zUfNqE+zMZZdWnH6MyOyKPRKoP1uLd2EUdBvoxocjeZmQIv
qfa4/t+ridgDrcGGlkiCD4k5W03klh0MIgOaInf3bNdUXOw85sjhs9xUjvlWN4yRR7KLhrFAzKUP
GytpvuYeBQc0QYKRU/ZRjxR7a+jOydCxXGBkT4uIjTqvN1ZgHcrRJ+IYP95c8H917V47ed20dT1F
bwCSkZYZwcYjhoJCN1wHTsyeAEPHVA2B3VKyMMrwd9+mTzrQwcmc1kzVSPQSjPulQQ9Rzwq1Q7Ry
oxq1iKwPLxw9N1VBWBz61ZXygOMOAwcPhyWtK4RG0cD2ZQnzUBmEdo0xsYhFPgNV+LtEHeusBQDn
bAj9NySUb9yy0bYRNallNUkbPpw8O4EQ7Vnuvq88d2cfSNCl72Oy4mMKV+j9z0b8yxLnJnartePV
J7+jZA0DYtwDh1F62YWrMCii02BV72jjcXs4/OOIWfK2m3xmdIo2iseeo8sf0VSPK5dj2MpFnY7e
FMy0OJt6/6vuESaaoQf0H7FCkBCb4thruxJf/ImyxtXH9ynQGAwDRzmW6FizOtdJ6zY2vWfINb1S
QMZVvootoiOiygypnHtrO4Uge1PO6CFSwg2oCWPjJt+WfwKHAX4LFPxp1UACpQPQ17uJ6G/cX8FD
2EsCcVxA2NjEj4y58JRqEnMoLIqGzygOUSbuyTSnNRqHqREOp1rqHogfvzuN0Bln0vZlRXvT9l6I
pkLVWDlMt51vzRCuLK91t5BX6E0hSnhu9Vo/euDzVsulnF8LKpaw4iiRjz/m9Lfhq+Jf8QbnP6Ty
Lk3yfw2Z6JcRqmpiVyCbxDYYNf3VytTq3s+C0I25o2egQ196a4zzVBUt0lpla8lT1tfpU5dvhSaj
bdkQrpkmhTp4nslvZxCxFzsxHlpvuGqus9F840asj71jDZTPWdMaq04rg20w+taOdKXmVFv84guh
d7msyLD4TFXFUBBkqXEmCOSllJp/i6aE/jDpBiux0JQ7h5F7MbgG98ZKltX0Uitzs+hgBOGzq1Yv
01M0c1KU1z3KqXbXWqbjiyxb5yFl8/G6vGTIWdmrbMybx1ukUEOPc1aZqu2vdVfygUpwyqFSIe+Y
2CAG9GltHkqhfUXfNN66rvwaVUJcKnv4sowVlwHj55SxUFcExc7hX0ORf0YO/242G//fiEHg5XeF
RwVLw9l0/hoD6nRMacxHA7gD+VtElGvorB9tK93yBgTI7i7m85+wqhG50KFEBHQrzJaA9T4aTiWm
mjctiT8sGHP7//3HM5dm958xJc1w4XisEL7luoZpWX93XNPU8Ug1xfEbIVg7On1frHNLvw1YZB5U
6aC+tRqUj/Pl8iDhsmZVoX2pBqNDl1qj0DA8+NSzhJt7hsprHnWatgNHqS3LzcjQ8zPkN/fTxzIT
+1zrMenOh/laIfqIMp/Wde/eOZX+CIeGSG76ZafE0fVjlFus9G3OkNLS0nhXiWHfzUwT0IrG2isa
CWPV/pAi5Azjrofe1HAe9GJFV3LYtHYRHUPugn2DjeSNHfDBqWcbzoJVc5XiaNuBQ0F/nqojmLQz
02kNf0nXriEcpfcKyMzK641vKfLhj6REugu0xIKXxc/NAvyGEih+zonO5KDYn2On8DeZnLA5+2NM
O2GYOQ2kpOLkS8iMG+JLM6e8Dwqwjugs3fjnd6sdmjViAD2dZN03YLfjg+N8UXEcnujGqn3ZOf4j
MXYRR3F/51ex9qFBuxZV3f2yHeO3jkjk1TO4UaehPUauFe9Kz3gIXb8kOL0qGM5gK85Jnn0BQNYH
0JBVysnTQgYAnTY+Tk6d78IhfJJVMfAmhE+R3yqQv2Z0cFoHTGI/PaKcD+E+htnFlGWxQ72PAsPH
UOCH0b7D4vuwyPpHDaSHXgFwpbGw9hmHvFhanZ0y7Cqr5TJ1wvxOloZ/N2efpJNUwd2ptc+rTtcU
kef5yVXhCV0uLTZkegPn807bVzOIX/DOxmV0Ts3iOHEKc7xpApc41Xvb5ngsh7OfgnVckPTLAwiL
YT1o8XVsQswoJY24U9nK8pB37kjU2Bz4MS8jGeaDDRifeC3AzVI7uS/2OIDIsNUI/V9TK5FUKzmN
HuVc1tzVvB3IWBOzd/tXa3gTq1hGgBhGRcBgc9C2UebHoNW9L0mbwvSlfdQQ1fhsmPbzMgMsT7Gy
6gupw7OSJZ1OCDnJlKIOqEoinKgRCpcncbpG7CBXvdHlvGUY1c7QKF86L5no864KPNeV81jYifqB
0+RRS4bpq6a6jT1TIPOm1Z9qm6UktkW/bUqOR2EMjW6XuHqzo4fnPpbkBDtp9YgtyX10kKddS1HQ
gtHaB9K50qsNidhY9U62MULzSYwTw8X5vUNU/NOJXycopwwYeIEQ7p+Jn1Khds3NKwkWo8V0pUer
X5YhmF+gaOjcwN5YRq6dg4gEZWBVaiNdt9y2XZ19T+AY0Z+uXvQxQQ43Rzlruv46tpC2PcA23yXH
2RBW0sd/LIbzbvn/roUurk1kqiCCGHiYf63VyLOUo9yhXrdG0F9UMkiiiExWHhR89nhPcaPfA9MU
r2H/hPNbe6u88r2MJbPgxwXS8IlysIljs8l62ydJCWlCm7Ifyg2f01aKVy8LiBly02MwetG2ksN4
ddEG/e+/iPH3GM01GJ3zKRYA4E1G5X+N0YiQq2mB61ih22tYBtapSlDntTrmoqEFxcd7y4zPqm+a
CQ50CEUzz2rT0zRVYj31cOKyyDlEhf8fUmDj7+ExJlqLTB9m/qBEhSP++sFSp0x8GKtMP9K4O3RS
ngvGM+/CrQky0JU8hWOAjNbJuxMS9v3ngBYS6lr0Oo3T1HbK/zB+GvP/5b/fdH4kfBo6rT/edrbA
v0qooLIcN0oHwVQxo5CcscU9ioltAewuc6fhRR+aH8CNcGuSXOwZ1tXSY2s9ZYP3Hz+Kbep/j6Zd
28Bq7NsOoyfHxZHKD/uv4XofBFGoxoqTi5avU70ebz3vw9DJXbvcQfXUn+oQ30ivN2dVQ2gOjczZ
+VlkP3oZixPhxRsCogFfx3qwhSnTXMERHBbbsgnF8mjaxjfRDtnGVG60FVI09+WLFqHwDWtLWoQ6
a5plnZuZPOlOHNCXy0wz3jzM1ysZyHBHKWrc9QkVux2U3q63nHdzBsJVmorWmKrjlTWvkFVfwUks
ZHpokECsvDRkiufp/V7PIj6a5PNuGxeC+Pzf0rwa6AAU3rYZiPatYRhv7RyiweythY7J0jlY+X7K
/HwnhVZsE9HNM+tcbcvKjjaVYgbzWStgh/Cuf7AKOeLCdZbLdyGqR5Frj2aSsw+0AX/XT7NmaHrP
Dme9uXSp6FQwbNvKGvjUaLscsWIzRVExS96Ul0UHvYmBoUwMD1sJxdFqL1pi4It3uifbxninlDRe
qDaydaXyM0ADj1yAMthEuqfvRADtJw/IsgwGobaajk0goP9EI5RdZjKA5S7hILGwD21W23cMvUUX
1q+GNPIVHTxIFKjIDyW2ONp0bfHiCo3g7Si614wOgQDOJ4HJs6IdEcPuQ+T7Gw+W5LmObGvfczQu
SCTL6gT2iWl4Dwh34hPKAj5znPDWKaj4ftW0TD4wcROgEFKUtGFxabyyuFg1SOjlWXRptegyWZQC
qymAWwcfO7wETjldR4kchFQwhuWdOHL7yCcE3cXTbnmc7FA++Smb5pCgtwFEOBzcaMz3pd9+U2Vc
3u1eaSCghX1ijSS9roiqk1lZR1TXwpnGa2MhfYFSQnQ9OgI6ibGJMCZFcxyQUuX5hXe0lBdx1rOz
PeqzduXFItyC5Oj3NUC417qdiB0pq3yP3mGxDw9J91SG2fTkVLJmXO4zz4mNy+dNNz/TbATnlS4P
y0uG1hIz7w5vo598mUpp7wjDYGf9v7pqv0XgRhJTRpoDQ3hR6QXai8D0kXKDPoujydpJJdqHan4Y
coJEl5o0CFD8hkM6XEfY0o9ZJt7i6lmkKqTfUTGM8+PSXKG/V7dJuePGyc10nZb+uapSg+KNB6XZ
1kY6VYqNwNaflofOhksBeOBhudIFLYegon8cUfPw+b6hPQhuyzN2DucoA/3Za5w7mlf/JU3KeDPO
6c2TcNDcgWaJ62fV0HTq3ZnVqucaQVgVOuPCIWkCveCV/DV7bbrS+HDUN0VIAl4LaCrpAzGw7VNj
AYqxR3u6e02HlSOr8aleGXE3Z9FLyJtt21Pk5FnBnxB1KLNisDconD91qrma6fo0WTd21YLDTJJw
TuYggdWfxPggsD1S77PfTdCwUXl+c8NJnWLhqhNdbNoMy7XOzQ/qqvu5+EeA/2IqsVJxraU1rDK7
Fzf213GHa2rcO27tbBtbfwjjWp2Ww0av7ZrlwCkqQt97PWuflKC5WGePROBivZoPo1jkvoVzjhtk
+gkvvqlAHwxMls1Y7Aab6dT87+rRzh9HMt7mQGO84hl4A8Ecbb5MybKByZ9mmzpVBnF3envNGLnZ
jWu89LXInqvilxI5C9M8W2/Hn3UQq4iGWrPrmkb7ERR0XlXv30uiCW6EAVe7YKTQWjIN6nhUBJnZ
KEQ75qzc8mikkbNXD0t4Adb58q55fHLV059XNWxz15KluIJUzcDbKYjISuA9FiXGIzttMsDxUQkP
TM8PlgRJUwfDV593/otvAYQfdfGtq58jJ+2eU5HHG46845OuxngbG223C3SVbOt0wvaw+BqaVm7N
Itf2hT2sydHCYDB1o/dPWp9DKuDnfReMYHmtcmTgNXscZO+ZW6Z7sBnAkBqrllbUCUXAJa9ctqnK
Q1gVSKLc59aHPShKDE9jPjuHCNSwYuXeEPwhR9V9KyYSzP4oif8lLCbsl1Wm51QSFuY1wemN4h4n
taCZrOZJDzmJY5yaF6IWgsAMD6OWPOTc3xc5P5Aa+FCZHgiVumXoyU7+UuJWuzsE63CMZO6fE4qb
IGZhKP17GN312Hveg9Kc3z7s5wu4keGCCqnbZpapg6DhcvlCE7QvHkKuAyGJMA/7yEgvXkEY/UzN
bydUHFFOiSOWop6eZLTXvAlCkM2HoIy6VyCCzbo0rOb+uf8hXAQR+a9fqkqhImE46fYOfJzryKKj
VstTs3uji7fNpsS66BnAplj6P70+tI6fbSIQxazHjvYakkX7MT/RUyu7B4GQm8ILVnXodK9tPYM1
RLnvNOCVc/k90AXHdMDoba0NDpVZEUJDqEk6W+ulhGGE/8DTdQY+SVKXd/m7tn9Gw1B9bbFtHZKa
m6effJrAtJW2um9e+8KfXlwwgAwukjLd2VU2XWsHsoremuG26Sr7pPSaXvlceEVdAh0raZjWuOkh
7oLs3QwYSadKeOfc7rwnW6rXwKw2nVYVJ4e7HNP5n6fgWaHk6+4XrXTNahX6nXEeclucwiAoWKmb
pjuIZTVrdH/GJWDLCTVR7+HUeSsQOfkDmq38odFARNvl9yrJjTdEAhNpOOzoIyAorXkQht8e+xSW
TiZs1h9DmgNL9wz1LFrSAPQesVR2m6dbTrRrbObBxsyeimcfYIpmkDzUON5mjsLRrYsxJ2ZhTicr
6+iZLkqysiJs9M5SilPIG+dcm82PpMKbjb7yynA4LQnw0TCarIkQHf6AbhbazfJAZHDgvSs8DkRp
ewzZdJby5TJzWtrjqe1FmykztFWKanRPnDkIxgzjZ5KJ4hQa6a9+tpbas6F0eSZNF79qnL2lvWlc
DJeGp+23u6WYa5SVPjlcNf54V0pnhXVIYaqaLjiWDbqF5TIGuPzoG1N/KGNvZWRZ/qUy9N/xGDu7
z48HwxJawiIbYaNlSHMM7+bU4IyIIg3OVQo9c6JQN2Kwf3XJFAaU2TWItWTbh1J9azMwY5VvUN4O
3i6dkx0kcRobK4/Sz8vBHupDbNp0y6ewfFay//DH2nsnMIsZTQYFcX5I5wcV9+9djVWObNjkwQ/C
X1VkqS8hGyif4s7cL4EvbqxuiR6bqNj4r7Ky/pDmNUpkfK2MdJsTmMQWW6TJN04N9PgDNi56tfbR
dwex08lreg1V+xpNzCstmLQnQBXVPamGoxQ58/w8T98aUm1ts/MfW7vWDpPZT5AmovglKGcJg+9c
amS2t9Dwo2uYRo9VlpXHWtXb3E6Ma0n8EsguoV+XS3D9BGpn1XcTWe29iLuC5hu4LmExK10uly9o
zSOxF1q9VR6M4MEBbD/bJKBgNEZufkzj+Ktu5KWYfQC1jN88jk5PSU6uMAWatUKVk9D0CMNkBfu+
2laNY92JCKsPdDrlCjIkxO2osfjJSb+s0sFCbReOr9pNFk6xo4qjY1jTryncaNVM0jxxo36en6gK
mq1uK2MdaKm8SYgA+8CFCh80sj+GgwQXG4bDVXZlu5ehPlypq1pQIqO7S43xx8RddqUsntZpa9bf
Jb5GgzvqtY8zgzG6yUwu42RAi+clKrV8k5Ofclii8ezcAY9W6FzOxdnyVUHK1YGenrbrXE/foizu
58qeDpAIjDctdn4WKLlu4N7NN/QZG4AE43Mtx+5Qp0wy/nDJBoRwwOPT0x9emTumVvUJMcOi9H+e
eogGoVjMp6JW/x46vn5yFOklPVLalZ+R2r48uPMzmeQF8dPz01gXf3//5XtUfvMLF9Kwr1qvuHXh
KG8lDq7NKO2CXTDJj4Ao9/Sug3MwwykUM7WGNLx77qbeAwmYu0UtBmiF0U8bbr3YrR+D+QGDbQGc
ghZxLqsnWNpMfpvoI5ACU25nbZU7ZTu9dcFt5lhYloflktJxWLc4Z2gLkP5Um9kjjWntaDvY7ZK2
1M4G+W1bYVT9fklmSCUbiZ3Lrav5+ZWyTN4S2xnWieXn22LCJBglHYEYnh1uF4Bv6jpH7h31KvIS
l1fWbSSbMDPmHC50ChWWUOQVoIX2XcTaNswxjY+2p5MYDgsA7+Nrqlf+mYHqI2qW6LIgf7kL8MsN
fPYNQ91quCA3bBjqZucto/LKf5j/V2TOg5Na40nODI7OaN7s2NfunoSQUof59wDFLpoq56dtJ78J
V4teU6Rqu7YCOm31O0Kcx1e3f7DtuHwv3LC+RX38wp92i+vb/VU2HBci9IiTZ94dkeq7oNTCoysq
QPGp3sDNHPwX0WXDNs9SZHpF6r9YBBEdlDFCs3JHZrc1s/aq5MAUMuhL5/RLb1bTDGb5xaa7vm9n
U3fWNNbWTSNv6w9F8TLBdjurgUn6QrSwYKeswkKF0AfQjEGDIA1u4ABheNFrq4kfZVS/R1nKochX
RE37A2DKLK+eQwKzn9gQ0j16DH3veV78rUKX2Pvq2/KyN1lQdnxMloHoX600/DKMg3Znnmm/fnZa
DfpMRzQV9hEK5VPR+Dg/tP1izpcJOzU0mAcXQfKJQVdNJTcDwJw4eHIiX76NQ9yz10I7NeMi+spt
QeLk5ErW89ZfOZJRej2M6SVDZsgIL22+R2o4eEOlv+ktrQJzpsOHZfk7FJp+lx1/geUZnshwNwW6
fuewzWulzik8beRsDWNlrcL0e6P5dGYz9ydqAITWfmUyGMVgm0iw2ZaM7lYyIsp04eU6qln3fkeB
2WTdKe34Zh6gVMRNVXgQQmPFa6tHKBvyiZwByDmmOxw6YST7tKbbvoR0t8amg+N7maMrIcCUcIpq
OrFG1NNqyHbJ2J5GlL9vKcDJVTtOPfFyY/RmuoxXY8vxLstXmbl8DFIQXoWIwJt9gChA9AvgipJh
NIKSlMS0nU8E4z7lW9NViI3tInLX1BO6kvhZTbnaJI7Mj/k+m9/mAubGPgLqsPeGlD9y0QZbVapk
rzzRHQjDMl9HunUGR74POvUMGbDM3XVdXUc8ADsE5tNRysE5hSVFm/TMXQG1Ym9Odnkt3dHejmyF
RJxHHqQU7UtCcMbNmz8P2fx5+MOIG+NhNebtFhQlJ8G5WU+0gPbQjpdCxfBUJq0ZGRDxbxw/P/yp
7pYSrzDL8+cEoUlRlVcJKRNEQIDFNjsgHm1oJue47yFhB5pzqWT64kLloP3nA3mxEUKsskKa65ps
l0M1tt8BZdQvPmkpB5s1bc8p/xAhybh3PtGddLLKX1DjxgQ3m4bz2czB1ttlU+xGGTF615IMrANE
IwwdsZ1/bxD7bnwf7saUl/4tLT3eGT/N3//ZsHXvit5euzuq4HBfVZz349R5hssXPIe+AUR3sK5d
qPWEidmk8ngXHFnju1bU+YWQsxKyaq2/GZmxaY3ubRn4NOA6Nk6BoMXKjWcVtU9dI7wXN+kvce5m
byCaWAEa4ymqukcBDAav+9iSWEwcMUa9l97t1p7fy3PP+RbLRo01Q7ZagGvOzM6hHRR7Ij7F1cDc
SmCN3j6VlWyfdAIFZD3sB4QEFa0i+lyV8dKCpCDWoyh3y6VFAsGG5Dl78yHnaCgf9BJDZMtBoi/l
2qulx2d18reWaVbXsZpJLiKlIs4YMfOekK5bd/iECzphgnHpjoFB+bVP0x+QWz8RY4mCoSlCy1zp
OGW8CQHSMtfKM+tn7vXk76oJ4AYIgeMU1y9jd0tKxN2wim40cZtjOOpEqIpbtLw6ERifls4rDYEE
7xqBF6EPC4ZBTvk2B3dpGeuGU3bxNp2JlJZqxDtu6blo9fpN6I37sEmmS9WTY9qZqbHJbKAFsHQD
gWSlZ7I6wRWzZpJ1X7jaLnFq9Fg9v60x4NFITNiWoY2iPr2GGCaelgfuAn3Dyil3Qaf6J/+GaDp4
MBJnu2wJvVMWj02tM421gTzb7ORq5HSxKl2++1A1P2qGj7umdogSNdzxbTT6Y9N703cd0PqnpZ7K
EGkHdc/ygHCFVGjVOdvlErjwaWyIKe1AP28VR7DncTTDhzwzd51wu2dD5GvhauXXRkfKFcxtTKkn
RCTTsZ4Djqcaib+qIn+zJBrHTg49YZk0iqFPr1qdgoegQj8uiOxwKLLT54+FaNLmFpcWIps6Xkf2
VMNOMZFR1yCc+nBk7s2JDQL/cmfnKk8vhABP+oAkeJJYbAmcQNvREauwPLW1NL1mBo7CYGC5rWI0
W2EM3Xaa7SUstTBEATPZx0eDvh4Au6mmn2LW2radU9p00XRko6THbma/LQ+kCmhbwQ+//vNa6/jq
mpXRrtZpodJcZwjQl0jaRDzaGzNX9U6wr25Y0FsKm6Q656NZb+iUf5StFV2WiXxvN+WJqQMChVlP
AhBq2ERjVO2lh95zPi1ZiYVML06qjWVFxaX2fY4E80l/tGrjUtrRb+YgAVUFmT0sZcGL3WigUVOF
dGH5fSfTw2QQhXKzXLaEJ8JENoKVEwX1zuqGflu6nfGS1mV9Qp7Iuq764rEcAMtIglfW7sxe5lS9
JV7K+VKCL9q18xisIKV19YeWNMxn3eWhMfuH3EBaNjX6j6y1g1968mOIx6eGHeoEUHtTsiiTsUwF
s8royrtQ/gNjzH0gvIr9eZTxQddF9NjE3Qasg3j28Ew9t41XEOmG6w3ZNgWZpqModBCN0kxdHvLQ
ftSb2faYqde04Uf+bG86qR0/LEVmJ76IzM0eWlG39wH9EbtfePbmAt91wOB/Xv/zlAzHVeoocQ09
UCST0m+dREqSqsY/xR3RkHFHdtR6DLV403Ekwygz+7WqZm/gFj01Dae+5YhbKZ1B8QwPYdj1HNXK
58a+dBI6cYSlpMeLY/9m/IAcu+iiy9hVMUTN4MMrak6kXaO2tWvYq/TAkN78Vfnes6vp02trk5yr
d7+Wtw9DvP7kIdB35o7r/Ll+9EtW2WhjjQli4lJzzq7ftB+G3xSrJkyy9ywjeSFVLpw/xAubBL3I
MnVImb4/mLl57hvTek0RX68xtuGX9doeITuRPkHOuarx5Hnp/SIYYBADuHcNiz+4NAUyL5Hid598
RNl46e1zEIfVc+tzvpwTNnXiYC55H74b/B5vlOsMde3scbkiYXQcJWGvgd6dwzh6zLzsR+T5yc8g
0y+mSrX3GMbC1kaphr1CVLe6w9DQxC9VMvUvQ2V/xO6odsA2GEzKUpynKpr2ntEGtyKAPmwr0T8V
WSnWRGH2b1Dh0UIQfbYOMyvbIg2vzq7bbpY6cNnPavFaQch7NXQd4r4/Vw2x9Wr319J7RFCifiLg
GlnaK/MZGxGd+Goo9o1d7Os28S921jIHc/1ZcYHeeN1PA/aU+cXly6EhvAu86W5lTy1imGD6h0yy
PJPIQl2vIxCvElr2Ex/BEiwxmGzYnCjmx2LOl1hedYbI201N95bORPHChmevRjYVlEQoLOfL5QtK
N6uRkOGqujaV8E/Sy7bLV//8J+nAMLcetdfBDoIHVevEPhU4E8jG1B6W1zxr7K68jftyfsnRicRO
9BDWUjl1l2F2eC3P8vYr058WbYTPoEB6XndpMt3caapEE4oyEb0wRoCQYfxrZhQJrHra8OWo/WS+
gmScnBiYd5AcC+FEZ80388ufB4twLXxU7s+l4RiCfN1qjoGQdTgraZnQZBxrLZTTpe/wmjrCMlBp
t54b7JbVRMgmvdQSo5U+dse+iZt1FvIhiaLk55JcVzSJRYDBEG5sXZu5OF29X/ahrhPpZchMzB3d
FT9utnWsLnqmR3YshjS/1BVYiYiA7T3u7gEVPquCjzK1eQcc4h2grrd2bpIjk1RfR81+kGMx8Uu8
s6acQhfL2ZI7DAQpPcBl7Imj6b6HUrSHVAbm0e3640DIF1EVklDhVOu2kc+IQlfE61hNW3/1wuyd
0t7ZTM7s49am8tHrnM0wW9ayccDMOySkxI7JdTD8Gli95F6ojPCasPc+CI2/eTZYwdFCtbZdFJcT
p5+V5TDB+Kf3yxl+21nM+RAMu3SOxgkJbtWcE7/Vt10wEPrQpCuA6MPdUIFNXivIvGXvXBrg5uBh
8bTkD63X/HPpeOcuYcBGB1WcmS5/ZE2ldstViW4Nh6Jd3Y34exATN6FS3183enLS5xl4rYJyi7OY
sWHHUIDYIfmhSX7FapC/6G7/JqG3emVtTJDkRcOZ9n8Hy2hbhQXDcixQmT2AlJkcmryoAah+5n1U
tRHz4OhHqciBr4/uQlBudAkkoY3pbw03AifF87I1DaiAO1g4X0NRdJsey+Gl1jh8GAqYiViSHAbY
ssuwu8v6+Cwt4D2189aqGL38VPsIEc0z2QjEjfuSGTjdsTMrG931PEVjYMrr0jcJJBu0ymlgL1G3
y2uJ+ME+Oa51kUe3Bl3KelC989qQKpxi0NjWfNtdmAjxMnebj+hNFcpyLmOwcFeRUPNZzU61iB7W
A5N/jmyI5el42k8Dkaz3+auem4Vnq6FGYfZuPEu3P/itH3/xcW2T1IGkmhGEeYoD7BACMkHquOmr
P8ATt6u8PDKcdB4RnE0rUH/BmxPaB83OjHXWDx6gKE9Lt5bX34deE9vhfwg7r+XGkWyLfhEiAGTC
vdI7SaRsSS+Icg0g4b35+rsA9r010xNx54VBsqqrJRLIzHPO3mu34uMPtHV51rlC4bQxY6Dg3jvS
jelWO3Z8LS2CTjQUgp9aFmbbLAFgROPoITN8MI2x4Xx6vvTWva6Z56bzoje9SY+G7xunReYgFDI7
OjbmeGBbExzd1HjtQu3KtEd7N6vxE/Cj/1b5inFEQPCcjbXbs7l5EiBv90Iv8rDQ/zlQL71ILYsI
Fo3VW70wfLta64+ZPdzG6NGtdOQOtK1hTgQcKObh3/Kss8uv1mVwtbTrJscIHm39PNja4+CXYOtt
4sqncAIsHlmXIh6OGAqrzaIuDTuSMhwjuzWGbhwX0NYCYx2n7K2dCVbIBL5Q3AWryjem/Wgq50E5
IDQjYyJzK8vqnTno2O2lGox1UJFXn8YB+ORq4iZgvQy0Mke5H0zlJcr0s1v6qEzArQ+HSkHUygoQ
oEBcznnRwALuUh+wVAiLEAzo8meAD+NLAUMXSI5oqYf8iRVBRyGFqOXk1rCXG7cN94mGfJ6N89U1
fJdc+rnrH7liWoPImGdlTmOiS02DreZ231RosCK6P0g0f8bgqh/Rch1RMoIvqMdyn5rBbxGNlGSl
N6ysYhwf9bJBjqDighRKYJPHRbk6ImzutDQ8eVl8Mvqc02ilGTDMdPgRS3XquFO/v18q9yDCrEUu
u5Q7YzLUOzHBGW1U4awlsyHGpCZ3aMvgHJPkbtGeBzATnudXItKZqC6/V0v/4ka+6q0edOPJIsXm
XifRhB/2S13bozvdVqYebsJ5Ki/o6118ULsbOYzJ2vc5nzCQjy6h11ocupib+MWrlo/ZR0zkBSKH
KGV7KMSWpDQ4/q16TXoua6vud0FjiPMyVHcD2jBBGk3Hoohfs6T6GgNXPhmJogVS6PlVY1xI6VjX
B9xw6dkubJxUlbhpmRl+q22N0p5qYUoYKs7mtUWG5VdetC6aBqdlWP4oTNqnkkrwlfnRS0Jy6hHi
f7EXZGQx2S/SO0ZbT1BNLzdkcyj6sboV06Q/8XNssHu33/qof77/8eTbXCku3uPC0VZickjpVtMd
5dY42jseMX8f4rKRQXa0a5N4sjeBUucIfjrZl4bN6jd701HTlitQaNNWcxrvvR+61xLtp9uYuLSM
+prrFzkLeES+LKSTBtms58JHluDd63G7t8J9ySexmcA7bFSsBwcjI+ctnLMpo9haa/lEEorEBNN3
jJl6Nc8P8I91JjIsF7HTI32Mdz2p02vhalc368cTTR3EIn1RfpoSPdryEOats22MmQCH+3+kLXYX
PaDJkiuPs88qnE0JY2kZR8e26ufeY0LkM5s8wBSgf1G5ufEgtT07QP5Y2+bRogF4vGtc41VlBfle
81uJvVk/LdMHS++qG+PVOPC4leexRpd2A7wNd9zHCDO2UVOWmwoHIp5DFEEiCrd94Ns7l4H6vRVD
prd5DCvnceEn+s6YbIuw29xvoi44KEVOwxKYEuZ0ZAvNtXexZY4veghWoZrEqUkQTC+jCB0XW5QH
/Po9zUsttT56DfZvmKBE6VAtE6sagz8A6ecjN901XPP3bGGUs/W5tgprE5ScIiwQ7JflIdT1L8hg
FF6NTY2nprg5RgLpXeTjH8p7lK4dQ/wxRTO+yCchlY9YNiqWPoMCpWz1/NEaix3Tt4S7LZVPnqdf
2Tvt23Jr+bVkZ8z6p9rfOJYePsP9nSuz+YL87RLC/Aum3fyPkZgDu2TCuwcq/36NBbqmVqnAl8bu
Kdbt3JIIzDQ51Ak2o5LletXgfjlPxEMcosqrtzChsJJQkx0t3alvWoh6ZXlpAN1eLdEMS0hD1KQ3
fwb81VVvv6MNONKMpwtcjpuFoFNTh2yX1A36VyagDz6bouJ3itN2z0dTV96TQ8LL+a5KTOzuuS09
719e8gVo++Xf6tM8oUnEWbdPJJaCzlbnqSr/Wq7QHOkVU42e1limCmymQb9jVgFTNb+V1Uxp70Xj
H9Wob5NZq4N5Fzau1MgujJ7ZAJBxsw4zsRY0+lywB67ZI+AfQu+qFfVPmjL7PkDX4nihc1ZF+8O0
/Xp3P60F3MZJAr0KUXd+UV0SPDNc3Wml+NVYGCeVFP8rXIvJtm4jBpoZGeU7PSEqnZ9aReeIBIyc
XnAyy6eh2OGrVyvC5F8LgsQvpY1kcLAzElB8o/3oQOQxcoxfwzpLXqD5rOMM9UNIm+8unVJxG5zv
d0Y6m43aHtiPcAHhh/NO/fcBNaffUJKXeBQ9Vo+FCV0ZIa64YlD06pOX3m/CH1owm446MTtl3e4U
CQsax2S+O6CX6UR5RBs4goC9WdPw52GRMywvs16+aZWX7o2gBLYRFTMbwg1eW8Bf+6js2PFla+9C
k23WmYMlFojPZOarusYqEc00H3zP3rZyWTEiQWfETjLzcawgefRoEBs6DAfV5tGuM/ULEXf5oxem
1jqLFEHbWQGkVquKANjl4KD7LMqNHYFQXtnzUJm14lzEfr6viwQse/la+Xm+y/MhYdgSvRhOrv0W
cHVqKu2VkUmEFQit6OXPCgzNJ9OGCaRCRCCx92ld4MI+ENw1BUENYYtvqzDYNgqgMEFfewdYbdne
TKT21nXeTTXSoE7Icgr80MN8WQfleQIts6eMeGq7Etl3J0NCmEbMmlbY5Xsyi+Rr6X8Wdaf/Dmzt
18CX/gjSMuPkWpfrDOfQ2/IM11RFNwPB9dEyS1DZc7BOC314rOR4S+YkHadhiSBT9MqlCmpxHtIG
g/2tKsD3NvPYOTTTGyKH8XjXkZWoLLjjgzO0KGuVl+b4NcVITPVB87AJts5ja2cWXcC1WbsO+0Go
H8E6aRvQnZ9h1+LI8d3ym+tU7sXBWVvZI1AIu8i3ivPIbmk6SWdyDr0OUM0OuCGlReMFAXtx9ea9
waducEC44NgywIzOKq2AZPmAiNTtotnSct5fngWC9Jue4Sm5gtNXZ7fDQ+km0d4PY0A+KnwVaVe9
+AV6s7E2WMu1xDlVvjT3YyIAs2UMKjQ/N255qoxbbEKuYrETfmPua8gK65rd4hh5+KiWBSganO9t
ZVdbpiH2c+rJB2fKf+oRC7nSzBLBL5j1LEP0HUvHPzStfGkmpZ2TsCNmxuUf1BMv/4Zp72cuGXcH
jbsOYyd8jvDm7hnQn01UhWQyVSUVXnQ1E6vDtZT8qiZLPHa2/K6r2joMlLGIAJNxp3EuBqQVpz/j
zp3Jm/E332+R3AxVjgOIUL3aIoR4aQw01vS91X1CR101buJhANtWhsSAxjhDl8V3dJ1fVqaqq0Fr
rZMd7hctVqShag5xxUN6xmIuSZXmC17TIWUUjgBkMwnPOti4uF7oQO/iGFWVmef+pbeS5kperLbW
HdfeLlHwWoTFLQ2/4TDF9NQXAGjplbPAU0T1L1r2e8Hvpsb8ozkpfdrWoaUstL2rBS8BETGvSaJz
Y86+zfvSZ7fm29ISLxPlrqWPomJpiWPsWoOK2Rs6AUVt1LjvdkzS1BwjbAdILBG3aUetFT81bNVM
gHV5tQO32pi9rM4cosJXyQcR+eZVD0Awp0n0XqRq+JyaivyJWE0v0k3qbTdGO79rT05nSbB14stC
mUITugkfWTHDx9Y3GgpYO99neh6tkfG3qLjT7jWMETjAUvs2tIi+dDa7je5Nj+wTzwRw00oAoHFL
Axd1sON0+1ZY0UsCrobK4cE0o3E9eglDpUz7XGT19z7BWBQ6PvcOaXCbpjt3HB5pKKa7JIblErUu
dgJVt9bjNJTrwWucqy1BMScjyLQyxdmfov5/wMsmb0k1/Vq+i/z/3u8Z1eHDjpgABPgEVaDSn9RY
50j15Udn9Bdh+99lk8nHxHfFo25iZtWNuqQqQ8SY2R0dPq6ODafOHthSYHe0d9Gr+NOHYFYYodH9
pnAErlWKNVfaOBSGyGN1CM0PLTQYzkaVHV7AOM2RPdbEML7LezJuG7UvTNN/TNGdEa+J+qZIH8sh
arY9yfPrcd4sREqrFF22tyM22DwOnfk9TLR8bZbcnigDs2+esZkAEX4YFoE7DsLwVW812XvgEYuW
0r7CuZPlz8QkwcdIzOHU5RnKsQJAs/LTm/Lr6jrWZXlx2rTeaAhxN1qZuNvYG6yToPBek2phvcPF
ifaVI51t4dXoG2z7wyjd6kKzpL4MZpHsmM5jr/N+L84VMdtX0qGOVlw+/hlago+zfG8XEUFNlhiv
pRLvaGCLm56AwDZN76eFF/bgB+gOlz7In7YI1tFdoRPqZhX0JwexT4zSoB9Jw4gske4JRsY8x0hQ
qs/xJx7WeUWjq9ZdcPPJ4ByAUVCtAYlbp3k6HZaWfKAQ3aruPQ8oB8DKGpckr+Rx9Id+7eZE7OYT
1sR67myaod2uTTfHtRMlVy10wk8oeKRNR/gA67+fxNlWN+LgXWlN+xRiPceITpinh+gNv9/KoIF0
U2PzScQIXRAPyWbgK/dyP5Wjdp0hpk6+ikopoBRa/c5mjLEbwjx5qTmleiJ4LGa7MfTM4lJNEyfV
+aXRDPlhYrq9cY6w9cosf1/41YNvIojE69bu4UFWr8zxGX6mMv8ttOeRzX599+Pc1yIZsc4p4euX
LknTTTEp/VX4+atDNrSNtOTLcUMOdTFdmrJENNHFxcvy0SCB2yLIO7J21reOntxFyOSd6Z14m8TM
B+laLjiNPAIjado9ixWaZ7itrzXfztbRbHcHxhKoxJRrlwifsPQIxVgsE5QkPhl3MChiEaEtVllH
+yqzSBG3jsRhD4Rr6tYL2HKH+bOOSLqG5NVgXrjmGZz+nu6wzjz/OKbReOVY72yaziKaom8AnbHf
7YkJYtJvA5Gp+na83UdnPjCITZBXw0OT0PxC9UCc2hjaO87dI8n06PhglP39kgzy9o1Ux9kCYSQo
59TE/CGcI4FUkMVb5mN4hVJ0EHjY6Gtgi764tkzPS9MjKALqSP5gnS66XqRN5dqNIg6jc6cXsRUh
IxjtzkpAYcH0CG4HsHlNO/CxX9xPutnze/tVuPNNBzVOwgCsDhwdIL/6Em74YHWj+MWm+zAHgkkn
F5fFoE+G6K6vJvdRVHgOs2yE1GOkh9FheO+1yBcIJaJItVgd2+AI73muqgOUR66wLf6H+Un2obrp
+G8Q2OvdNkslwieGT+/3Zwr50rK8G2YVM8zOEU8mlf0cc+CHnE65vfwcSR8YG3pcUxfx3ZVGb52Z
rVWEPZevea5ve7SquGTtacNqF/0qpg60Rdn1J4JvOYHTGD/4Xf7NzD13mzYMdpcuNSfIzf3zaV1Z
75edx1Bw+RW7yYkQiF1llPX7hBD06FYDwWfADdcRgYYkCZdbIsv831VpPhe68xoUY/kqveQXBuT4
O5aoX/1QQsIx+k/NTk/sbvKDWMNyx6iRmfwQqnXoqA24n+TWidB68UcPkw7RKvssty2QgzoBmwNw
zXhInjrUgCAecP0a7Fk76LN/9brP8CSsJKkOHsA4lV7NYULIT4V975rpQdZysUcSVJLfkfaUUgG1
z3fKgtteC0F4VGhPyTvlNJ9cllVPbWlUB1PNYC8YohoHb4K7CQUO8MCuFlPb8l7Q/XbydmvUlvOu
l4ncMel7D7Cc4cgrxYdnYnTWTU1djDahrCzjFBloBDArQra3seahkK274+G+ttgZF16HGufZpf7e
g4w5B7k7rObN+mfff/ptwMFunMxNuaZCmeDtFDR9UrOjU2vE5svg0L2PE7z6cUMTPoJKubM8PAY6
thagwLSql5xT+JZPLlqVc1fU4VbPe/OrU86qbQlMphpGaZ+FuHltoGWDL7qDWLYJ7GQiD8TzmOb6
WvhdfAyqlyXE2g+A5MXMqDdYkJx9FSiq+miML9LldzUyp73JqmeGJIuHKck0go963EuGm4yn+1Of
YfGWdl2zRuMjq6j6hRoNj32Z7ZswkYBOmNXOa6Zuji22kUenLfTHklH+vk8y43L/AME6eBdHIbzM
0QnfnUEWdvTKFnJbzA/VnEzTA03TxcGjE3P8hwA/NvVse9c5klf6mGoxsnnPHLd/ZkkNEw/Dspjk
zJantB2a54FDKmJ/Bndt/ZwKReVUuMSowIo+338yD/GxP0uQFvNNHU4ZnCy927hL8zoheLzVdXno
w8QhBWkQF0kG5CFmlnl/thRCuF2IR6yL+ha6oXE2OVy6ntmu7s4WL0OiFYbj3LYk93DW5/g6TMQg
AN2ojBS1RdnRyrVBRE6hH3xE/pSuqJisHz5CPo/d9K0r+m8wXGsUOoGz/bPudL5Zb8rB+TFZWEU6
q7WeRZ4khAPl7HVSPEZKJ6jdZoKUC0wLBjKhGhdGs/am4lmkAhqrMfOQyJMBvOCJXxjim1MaxM1G
pXW0J3saDQ+Wq0syBiB4Cq0mVMrw1/zj2mONNZizNVU+zYWzlhMcOj/JagvLWNyc2ZOy5Z1//yMN
LOryd5a/TPuLsS9KtNyABaKmzL4GZIgjB0dki4yzZnmAsyJybbjgbUGaRRPqk0sK2y/kzyfPVc4T
PbGCmYajfY7IkIvbH+rKn4AH5Wzd/MnVem2jCGd8smZNFEr9+iIMN3tDDRiumPOFD3il/HOT5V8+
9fJ5eVCRCVIdPdDos9h25CXsjdKXR5ww9CIbTu4VkoW32IFb2Nis9RoU9oflJZy9b/4AxHlbgXHZ
eGORfUrlo89CPjnqRIcls2wEh2a7GhU0Udn34lKYiD1UJXui1OGvebPiv06796RNveeqj6pNqtfu
wenaD3IrhlNsuIp2ia4/g4ddJQZNc3PY2nP2Lh3Y5MQFGQMKxWajWegvaNRuWyLqzks32XEUrCM8
41yPkHhtJEupkwou4GIdjR3DeLOTxIu4/tcoOpd2QZKKdUlzY99VxV8eDrmvUeuxbGsO3braIBbG
NgKGvTTUUKuRYDMH5aC7+stP+Fn6pH/WqyJZhz0mD2yYyTrHPlZG6dswv9A63l7+QtBb6v7sz1/V
idh6EnU2bLBblR+YiTdq6kd4jqa9TaohAVSXVLTv+k1g0MfFKdCD/SK8xxBMViMb2FSadazQ//G6
lcX2ZQl7auMnrfXajSMaca2IVp+6cPqZjzrrRaHpVycmqlgDA7iDKAhGlsHwYdD7ZNXWeE0DUqzW
GDUivy0eEj2cTnwTwTZvOeRCwFYfeumUK7PuxoeIvJaPMCJ3RjAKIveiRBubn0oviD8KP6M2qqCW
LX/LL7Mfre9m+6IHDyi9Klsb8wayPDR+8Fpw5ZyDuPv7rUI0z03ISD/xJqrMUAY3nBgxqRv8R7HD
eODuDWtCLkdigduXxIrW6Go2pm9OiPtJwrVtYnKrliTd1GUqybkn3sj5PQ6EX32VwM+qIM9kWHuZ
j9O2i2n6MOJEd9iXVb/ubFxH4Pe6l7xGw2NaNbfKUO0W6cfy0MyuM1fgGFRpPO6y9vt94tiDJlqN
ReP+An8o6ST/LhU6Lz6q/rVEg7vqdVKktAF9iTc/gDWxNpMV0I7BORVnHBmIAXyKUuEcTXqSxCSg
5ejbzvmKJ9j68LjeK3MYaOh2xI/jxj7ppY/pJmpnjRwpHuj+bPscxTFdo6b31stLrHt1xdZvwu7z
ql2ukuk8JDQFUR/nDDHs+lMr2omvQW04A99yV/VXT2VMuSM6MXAPrVhjJarMDFNmGdxN+bUkakSF
wXCRjdlflmfE2PLSZmswu/RG99x6Nmzti0zYfeM916UuKGJ46EQxne3y5DLsWZcip7YRAZwFHNO3
GL/rviKnDOlXbnyO3dWcbPdLWROTF/vWQNF7IMTOx0CD8WfVk16zW97U5qifUUPUGxflO9yY6EdZ
qYng7yTbmSIZwHzU+SmVI5bkxKPalw9R0Rkb9PtMdST5Kqt8dor1g/gI65WJCOwz1lznkJsYzqLC
jvd+0spp22HlLyVLZpOmNqa1QduFVSlOte+PD7ZZ4RZUYnoHafndlJr2u5Z8Rw6NX6tWP026oGOe
YS3Gcf/h5QAn+tR7GtqFuTQPswMP9sfgHBvsuitj5scMjgGKaUYhqMZi2sokZawKqmXG/I+aIC9N
6yL/0XQKiste1afRgexMq2hc212TnKLaIVO9T7YxjYoXIetsHxQeGa+Z/GFEMX6ElgZbk47iNBWy
vt47Q4VpEyk4eU8p+DbsbzMDZn5JQIi3cZJc7JugoHFnduUZdzOfHjzzAxZS/VDUmr6rcyPcJBG9
at+W2RX+dwRsDYSgjLvqe5RZR6vH79cywdrnWZHtxz4Yjmiz7Ks+1tG6M+zyl4LIVGUoy7yEcHYC
CdEYRvkR756717PROhvN82yQ/16Nur+Z0Ayc4YWJ42hOx9pBmqXHBH9U6hq1RY8eYWhezCB4EpkY
PtmlRvKPV0ubEWFhNXsJpxUput5TKUx+8flZ48ifabfPksm+zEbAdzMPz2EbujdAD9YbLaogx7GE
k6yiJ+eb64Tx7S1ru2wXGIQPxYY5Hk24HCvssOPeaLt8ZVHTvKGPEpceIc3KnL/kgFqyH4L8aVgn
eRQ+DxJSHXMyTt9+t9GsCMpS1AWvy4OOYBbn5cvywsEJh4fHkLugnKeLKdBSh8D6XRCb4+pOKaL1
zUgBFen2X922JvVaS1G9qpT4tKtIfFSFkR805trsxLwUNOHXseXpZ3hUF6hlDspapLPsjQDpymOg
jbRl5I9lU16ARqU+ZvB9xvYuMGy72VKIXXllz57YxQo7jqV/JgXvrHtudoIl/h6Xnnwauqk8dCT6
bbXA8dfL9F6LHevsKBQpy0dm2nF0lnW48eTwvMgWcamXl2p8itA8POPkEQ/5UJ6XVxRGUMEXMdT9
XOuISp7zWfY4jgZTGxnnu8W4bpMdx9FPfqaa+bVMJcNZO5pomC9AhWOULITcEzdHN3belRNshXaS
vlTgMutJJxAE9v/OT73HdpTeZeyUOoyuWx8zQys3pdkxqqaLtERpd7ZunCMJG9fJNPc50fXt4niK
RLBru6Z4qJPoqk2Dc1AaEXmuXzcbubACQ8NmE7Dzv+4vYbzMA/feB3nrPUIXRt7aCmSZYWvt70ea
3OhelkY3cF53rby6uze6p8nmF5kiuux0dXpRpY9MgvYkadwKfDLUxfyStAmJ2skuCoXXRQNFSf92
fkpwVnghcyu8MFl39yKp3zvPZ3LhKJzDngxAeyIlqo2eujOLnxqzptZIquBMmw0/lpi0DXSGdeJK
7TjMZUaaSBPyRyroJtHTdkH8P1VQxQ5jo7X72iF61IyzawS6blU4ozxgHHqz3XkwrTXhKxnhd9RM
hRktixjPjm1SyJVoIEqgDpgn1O3kA6FjxMzUK63dj7sYbIzCZBuSqraC7nZcZgBGg6oQ5xYCImPK
jW2mJcgJe/kwlwBarhc/I1d7DuzG/2747xQyD8h61C/LbL7jD1ZviRMFewZL0ea+pXkTyRVdzTGr
plD9yU11DXFpvvPvnpqpz9dd6VRvydjDadAr+7fEMengp5uYb24y9kI8XM1IJPP80BFxcn/m+OYL
LcZpnxddbj24JCBcvNyice5F3hZzCg6Qou/eWy6Qw1LuWnEhd3EIU5yP5S88B8ZV5q3C++U659EW
H8oMrIs0QQ7IySzRG5G9uKS8KDgL5Mbam/vHgsqBdr6Re0/LA0Iff49ZsF+lg//3e8sfjE6CaRZh
xprEzy9WHvTrTpmd42wIHpdiNwcJdzEsTLZ9tFlmR4MZW7cowXA8I2nKpH+vQ0Oio/ZoK3q2OC/P
9NZ6HeGwVNswBzUQk5C4xldrfBAa+ruBW/yb6nWNo2STWdOAexFrkrJQNKLc76GIz1ZnP7Li9fL/
FC2c4joBA8T/fdt2jE+yLHLQFoDKv7d22jEEAJukX/nsiqUWwF6T1ea5TAfYFmEKaGRKz/iLrHy1
PGUlY/Kln4Coi4cOVgy9mPqyyMNKNxupi8isS2fEq+fENjTHcJxB7Q7mrnrYDpQyEhBpT5TA/FCb
4bnGy39mwBgSYNk0pPnGNNuPrdD4phISrbA8jqmz6yEZPzph25wIP6CvXnaP4/xWOEdnBKyam2YS
45ph4Yzov5RRN17q+aEjnpIHq16VuW5vB2us2O0YMGTS+i4NLV/lOrttEAEN1sOAiUk9selo3FRx
aucfkY7gl7LuaqZAHxnBMev1AvEWxa2/1iu0WTHtjBeYOatoXkUwhAUXZBLfgxA9zvLqz/uaMRC0
YzgrJDq44Qp3LrdGAb29iF30vgwdNPrmPwcFgrConJ8dT0LFOzjKLbay1JnBi2aaPmtOcFuEQZXf
1QRNcZJBm5C+GFn1TUd6RNv45wCoZO3SJX/UM+Jca+520cncJAhyLLaDFyDDmb+1Ro3eShHqAMIl
tZ6INmBoOo9ETVSS67rL6304W2s0FVsM0dYw5XVYhT0VZSnCl9ARI4oN4yNHI7QqyAI86vi/CLco
SR0wkBcELQWHPdGNKZnXnXuPMtAzss2QivzB6N36WRkMNrn+j7Rt55QDg/H/fJbIPdY6PypQmbUs
eBBftMfM6R4YI/jvA7XvDhjhgGQ/2i0acXesnoOEJssiMLT77JiRVVJ4wzfAv/4GHPqvwNXKUzwD
d0j6oKU3ZsCrXJeQEENLH2xNuxQMKF5Kh4huw3DvrwwdQYaLNZ0mGX8Yh9HwgLTrfXm1PHRI5Kyp
l0/LK4eIxpG8sBXBkHC1kmS4FUP5l0HrWilSlZyi+1iatjoZKlnneA+hhiCs5MT/xXl4XcyZRKnW
86CISA1SzViVPlr0NSl27cbM6FvK2GfwSyqTNKb2FDlWuzOhnZnTnlNZwnVtyXPpfPYCM8xGzWEt
jdXb9CVn/ppi/sCCxWQvzVB06dZtmlz9KKX3gbU0wR5H9AxHz/6hcdNv6NbdE/6rdCeYt66GoQv2
9pyl55ZpdZ2aobq2nW7+N+Lxf6ANpWt6gCgcKXXTY5/5d0JeNBgmjQwuFrMcs2seFscaTtlDhW7z
mjhv0TxTmZgCgKdM1iqLv0WEXZzd0bUfstQXq9TwDv2c6rUs+gUZEwfMemK1vNdqCdko1WPudw0W
aTqmy7NcDsxX0MHezViDyMu7QwsR0QSqD3lvOzgpJipTfMge3qypddd7Hz3x+00h5QpVd/Gjy1Mm
0+PAvJdAZHr4CJHU/DDOCmLHjZ0TgKx/0RP7Nl0cS9VMKy3uHMdVir0b+VML84F2bcEJcfalNQFj
LLpu4po2gKtqB12/kleCIuIthYS844uINLZXhJRk2wINWA094tO0ywLgvT++oo7YNH0qtnVY6PsG
Usx/gVLKf8INLQs/iiNJfXQN2IbGP+CPUwTyiRqgQpmGFCptFSp5jTZ+xAKF4EDsSyunsWEp4yqU
ZUPwxmRfdjBbQHR4j4h3ICLbnXoLCjdayZi2WFj711iMwUOVEu/iN42xNTyEcYzl1BFzvHuoYIGv
Ea63mz4iWm95ZlBpgbzZNK3m7ZvUNN/YeRkRxYGxcwhsIbkDxzeuIrTC0ct9Yle5XwlYYGfu2S0P
umZ7Z1EyCA+BlD1IpD23Xht/MgE3v1UAfknu/VxAJEYBnF8UhXYkeUF9G6LvVcs23pSqf+pimrRM
I733Nm/JSTIaye6b6fSjSxAHFVrWviDHJI3S8qI7yY+lK+Nkesp1TxUvjffKMc+taVsfSV+Trcyl
/gDdgLEIjguw5CzZKZE2yiTFqW9yQkv88BS5vnPoFg9oxV4MgDHs//ZsdK1WP/jxblIKNyjjyRVr
XPrkuvG+Kkx51BB9XJoUdY03timFIQcaxGTeuoNfgGC7HU8sncY8RXX+PlKG3VZDhp615o8xwle2
yDK5AcztaBDckDGMvPbzM7J8QRMD4nsoJYligesGh1wxjSx7xs6hgSEV2kZ8DdvUOTkZzPugyopH
vTZ4xk4pSu/QpZ4APsR8S8wxk3HypBPM/t44zGjtSHsWzqTIVwN7t0KYBCRPGK9KhC6+taA/9Dh2
XovE93bm4r8mSUvzHXl1LVkcem7OzaT+K/fznxR3ywK/LSxmFUQFI/b5B3e2LW2tEDUqrYYondC3
kJKOmnuZqq5CmzNh4kZ1c5FF4m5wfR+hUWgb6dbdgdijkEWO5BuMSfE3FKqftoUKQverTxsr8Ydi
xKTYot6kPw5Pdo20mdgRIzJPjmkNX2bWeLQbAG12qXyxQEft+8JGtgkDQuGe+9EiU1y7Ix4PeNg3
0wymSyDMDF+6/ekX9pPVLXroIDr9/4uF+I+1gtJQeDB4Lcf1XD6af1/mB90uxVAGaCmShqZUHX5m
fbkbix514+SLfdSY+jo3SKtTeNOSPhFnnYQFKvzJJl4kUxe9ZV4qdOvgkACM9Ax4Z2wlAtiI7d00
DGXsw332E1wzyJ+c7PkUdQryKQa4uTwMg1U9RPHQbTlLIcGeXOCLlcAqmYlTYTGCCDytPcI6oRdk
xAaGdw11dQiC4v//JEzb41f9V0CtZeP/kaycpoQLa7j/+CgQSbJFK+htUJs10ZwXQyYqsWILi5wJ
e84JrK3yTzdGLtekNRe8K+greuMVWkSwWThY83nisLx02TjPSEiHjRcYxsoFZX5cqARDhXQKf9ma
wZz2bvsJg4hcQ0Yyv/SLYiel+Y5vV176PMrX2VR4G9+XVF/Mogs4d8DqcpvOTpngWvtfwyUF//e0
0bnecAjeHV/2/1B2ZstxI1m2/ZUyvaMaDsAxtHXWQ8wTIxhBUhL1AtNAYZ5nfP1dALNupqgyqdsq
K4whUlQMCPfj5+y9dmJMcezGmQ1IfzLAkycluC7mnM+uGF4aMYnyDQstbKlbi3zEXoChxz8NA8pp
tXaNs628GjrqUvmmN+6wm1dkYKugXTqH9KTWfXnlRAm0QHvF1N3jfJMq/bhpIZTDRWjwlKYdAnk/
yz7gCKPz+ZDgdf5OY5LgiEp8y3PzmlXNGjl1/NwbmBuyZhCn0SeyqbfTaI881UZmFaTHRI3FIgXs
c0uMYFHYnXMbxWHuzeRkLayRDViruc0VhoTDtwoxG57wCUYsSKWAec6IYW7fMMjzTghGQb12vvE+
HugVx1YfX5OYcBwjsdJlTn2zCSz9Pqy89nGwqvaxQdYcYGK7qG2zA6MQ72JTgMKpQe2i5yxXM/9D
C7ABOCqxDPNd0Y+gGPDKqNmgIJjEaa13xckxhz0SDe/a198z1C/r1/iGxAc/+/oYraTkLbbb/D6z
u3AxNFJ9HnzyGL0OggjlK1ajrPs2F9TQr9E6zsutufoLAkdOw1fXrxvYBai27T5pz9hIrJVa2KRn
IpxcT5vifdu4H/VoeK/KsKTP7V8SUADP9OjPrWxPSp1fSnC9j4HkLSCqkaNGVSFZlN1HnNFX1YvN
hyatPgnfStEOJy7oj+nimu+3lX1hLa7p6o7oo23ZK+uZkSFy45bkdbQw8bFeraFaRaTjHZn8usf5
K/ZC0IxjicjSYaZm21axdyKStzApYZatAA33EQ7b0hvQxkBLjvuiXeZlAJGS9KrdnHuq0E+uPZdD
aBGVHyQHLVXxXsLROmiFe2UQqV4UxYouZYafqunxEM4vYsN1vB9otC6YtAIN7mHMzvDbxg+6tUmD
nuOLTLmcMiSAqkdelVHXMAujjNNUlu8LqdHlNqJN5mQqtuNpI4wC1HH6FFEUegYDyrwkG6f2HPLv
aDEh3c3vfU1Rd2MQvB+s4qZk4JM9W+3ep1UR81kibvcgCE84lm5qXRnK2Ot0cElvmu6ahU1mXtQU
SyUgXkoTyNdFFiqHOorECTswKWSpCDcq08y1K6P+Dr0Zy7PyJJ7ddoQHnqagnsLlr1dW46dt11TZ
ZSS1KFHiEujjj3uM5/kt/wcMM7aiB5SLPlZp7PPoEJlcUmqFUscDN3V/XDrqK43YhbXQ82RtAdRf
zxQ/wkiAG7vlwiDD8Zuk7FwIOoxZn2AD5zfPsmhXVwl2njyHUjX3QaU2V3jju7kTHhRuuquVGm1K
YH5iwufvq0g19IUVd5t2JFopnqaTJSGmSNnp/cVrvLjW3SwGY9wd/e5F+YmBz4sCPZ4K3UbTZpnG
jy9KFRW1q8HBpP9AepaYOGjjdBOMRAWSrTNMrfre9du9cLJuQTEAN9whe1iYkCXiqoc1z+AFczvj
+ji4GmZ7kKmqP83f5zXcdQkRfLVub82ojU4Du7Elq/vZaRQkNQKXbaRw6uEQQ7hiZZXKuUGZU2E/
dXX/vlRV9y4fs3XBUf1VZRu45r0M1eQ9SgF/Fer6uU7Qipu9SBCMQylABRjtf33x6P9hV7aoTaSh
UaRo8m1uiqBdo+nT6+RbGmIrX8PK3pCbiwcuoNPdVmj3qd1R7J9pXufsvQ0pE13c32OcWztKatLu
SLLjzOwLzNJET6vb+0LzF7PRvW3F994OzV3MQoN+r3KQSU249TQPj7HSmGejoDZrDD6qnp34u2yy
9yTV0zi1ojDWcwz313GSj5vZ9RBHwJ6yhoBhNS9/c7T7D5nwaNR1KPoGV4346aJpUxliDSapQ7Ym
YGvUoicX7N+MVp5vdIPpb1MoH1o7/6baLvEVuk3QHsS862tOue1sXTtcSNtDhtr0+oIUaZTFkJDv
PD2487vc3XdmUp1apa9/A96Hsf9zjUVTYarAHV2gGH+zFIhYM3gPphNfiaYXZlVwnG+Krvrzq7/+
TLaM9tscTd7Od2iY17JfYbOX53mUUAnP2JTtQOpaCMPfD1gqTIbPTB3K6tCG6f3sMNf1b6ZZlLf5
TksOGbNnFyDF5H8n/bM86CV9WDJ2sv1rc11C5Pcw6u+QzIiLHXfZqtRy+zJSMp5yvz9bduWdkjpQ
yKF24bJK+xkLXLCbi4TUr10kisgzfV1h3haxJB8ivKEMGZr3sdLl3qJfqJUPpS+JzacKWcjHxiIc
eWruXImDQxleO1AAyyLYgOfiONJ7y87T9EM7iI/jyCCQHDxt1ypNear7S9F4wzFlu9sqjvF5rnxI
GlOuwX4uivQCsRMNPmSAU6/P6JIvA1afo9kRWV4ieZ4lZvONR+1JFrHWX4sewy5o3WYDmDCmgdEk
j/A5z5CRt4oWGM6uiYAutHmZLyWOQ/zCjgCyWINCVZTYXDH/3yrwlF61arZvLH2NxBh1BEO4TXy2
/JRIyNf5W9JNUhG1cZZzrknbk6NeSqbO87ptqnRAkcwgE0F0pYCyuGZcDUs3KKqPBdRznbifndZM
AsbQD4ZDAvf9br7puppk4gTeaVVkVb9A9gtjzWUxFQ2l+RgbX/WsG5MlJ/B2mYZmswkI3gFLWcJy
an2TqyihzWr3+1fjs4Fv/IQGf8UhTj1S9+ND1wt/441YIMqQFHYnJi4zs3R7lUBNXKi6Ut00KHJu
1zeXBK/BbxYE/W2XTpqmySdJSsOCsai/3UUYupkN/O9kSedcHvNc2zkGTjA5IdRkHnPjXMserZJi
ZdG6JU4I7u8cH1GSQtJD8Jn9E8a0nBg+mrDSKLxVW+Qq/VCkMezqx7ERT3Y/2re2MEH/AunLMxXD
UA8AllHjNs/D+Jap7kYDLjHEBiWTMGC7C6FtAuxDR9HK4fjrbUGbFoofD2umJXQ2BUvTJb7Qt2ki
ShpFVZeiu5yD76tUBCzodpyQUPsyQykdUt4v2dgcCd/GDQWHfo26B5MFk4UhTNOjN2afWpsuf5GC
nWw8uRLJYAG70/LtvPfPyu/G1L7/+rHPSSc/PnbeKgEujhgUKpG39VBrdIE5aBHNyQT04yGALnfQ
DfUDlMhqp5qhucpKxv3zVx4s902YaO5GxMPanbQCOkXl2SKMjsSs7ruNdjmte2wnFJhnlELa2smp
oma7aIxkwgDk9GjqZYgdmW6rkuBgEXpJIEcTfisqxku57hsbDQ/Igo88riszKe/yLN10ZIs7i8HV
o9+ctcVPm7qlcjZmCkg9qKvq23iaYKJHGmYOkY2B1ZpDv/EU6d6+H7qvbTnSVxFm+WT7+ler6z91
qh9s4kB4q9xqdUJG26Xi+iu0Ct4iAifzMISFvpMWa44W1L+50ORPxSsuBvZa2gXMAqUl3l5oJhHH
Kc1DzjK8NN00mZnk/N4ocqAL3DVsJ9t2DUqWagqwMCznm6wMxC1tPhznm9qfYhBT64nIHopxmEPH
MSrEFrd7dRkRPw0tEBscmUhKuhYwdm8Qcc4o/y40PGs7jhGzUu7ZigDNkA41H1UNIwu+j7Olx+KK
7n7f4bkg4m1BH6C7yJBhiJlljCZ8E6NQV5Z3ZY+jJxK4IMrpZcwzmlsx6uTdfBelwlNAh+ROtet6
ryja+tcXvfZTvTu9jjb1GwWvamhvL3qtYifXIKcsX1cIpvJTemq+YuHy75pMS3YKVqxlS4jBou/6
/BYyj95hxmTLSavHrHGV5QzzsZxix6xT2c/H3lAeCVzgUz8CV9M1y7iFHZnV4bwqoPkw7lPSOpYp
o77d//0ZSWEQHkebnf+9fUYpQY8J83fCZ2ahWVcrR1jC5Hn65Nu5NbaNNAb0xsK7jyMYDNEkz+St
JiHn6gdxsC4h8hGJNyoHvVflsySlyVZr2F1W46/n3c+Xm8aLH3CN8AxLKh8Dl1o1Gs+/eSo/raaW
UE0GPbQCdQyubxujfjk6bqDRktLq8BkZBrkCLV5Vz3T7syoTa+lEHsm96bZtO/T9kckqO6H1X3U/
oHr2XX/UmgDDiKeXK2vIrAttS4ZlCrH2qMROuuekPDsR/ubzqRlTW+6H1dQSgpJS19ARsJK8DRNj
lNF5HF4mFojd0Cs3otN84DHfcynFH9ohPTZ9sVPqxN8mvUP8bGCc0zZFBQn4adlOgILOCh/oBy0C
uv5IdOL4nv5GtnCQcB/x/pmb2feQp4aHXA9Sv5uK9N6NRb8SrGPL2cAwWMMhj/T0zgx3epGklDzg
Pnrw/Uzq22DPIaxazqWU3tTdfY8+ZTpKDVVyakmM3/YwQ7QSjgdjRHnXa2AmnKR2iTwaqzvEeoSL
szthUTaPwC6TR+SoKxycZ+zMQGmhicM0HcflTK8EoX3qAqGf8QdH18ZzN22lyMd6unEi8OZB+F4J
yy/kQ1fXyozhipR+trUzznVJyCObT5/SB0nV26As4yHgGAQIgmFevE0gXTAnPs4q/n6S8sspvjxB
R7QcO2vczdSX2SKVaq698lFF2pNmZjaZoclRNilu52Wng2gKSWkqv7XYy3E7poihLJ3GRlvs3EyJ
7phzauu8S7PHpMtGIq1JZLQ5lIYdYdhjXZwUFyajSwvr9QZjvbJThuSkp2a2qgujvM/zrtpaRpAd
QwjMq2Ec8ss46ARzubmz99txZxRGfAlC733tpCjvdrokerWC2f9xAC2+CiRYQj+Kmbtn4arw/PRZ
hWMD7dnyMLA06XNRGrfAHi9EkAcrXPDFMirtl3mClA0ErpUtTV1RFjsQblTv46vzS2ah8zA7XmxX
M983OL/I2Biyc7epJztynQ7gYuyOf5wZ325ubPiFIXe2EV7jqPGPrPmrvi0iCJgYaoQZS8Bp9XuV
pMVFX6DyniV0nK2Hle1GFEiO4sXrcjJxeway96BsF76jZ3sRTN5fGwOIZq/SwjzPleuf5SvsF/hW
sHVuuHXac41olDzS/mMc1vGphkF9DE3xmMWM8ZXQxpTuN8Uu7U3UqJOfJZv6yp496nvks3DOSq/e
G7L+gkA7u2QJDAiyMFMCoSvCyyaDZpN2oBizBVGy6WYWUCle0F11ybjR6a5phmJjXQNK61OX2l4f
wkel4TzVIgueRRENc2OSECq0e229rsAD6OvADtJXqxrxWcWB3e/7bCCxLUEDUe0lQ45YHCVtw+Po
oG22fc84UFyRJe/DUnCc4WOGzvTXC6+cujw/Ll5TX4Ny0GLg4BjGmy5Q6mg0KAQqJq+V3aJR0m7V
jmZwyrr6xfMDpnJgZQhH5CvPC/JVWTTYX0xQCgrxMs+Y7zf0QXSULTGOu3Ekts0th9VcADfSf2gy
lIHwI/ZTd+7kESp+1zrxdub8zwW+VtjFSmghzCExaBz6xnwhp2w5hwjBQ6uXz3qTVSuNTOoVc17z
DLC7XmEr9vacNB5IHZAf/YSpniqrveXYGFbFssmD4ZNRimgrzfvX3TGHP7JJ6phPYcusb/4qnr4C
7fqbF1X7uWSjvmDWh0LEodx42zJipMUxQM0o2UYaNqu516y6qjy61tQ4Mo0vhaU6J7/Qk8e0VD7o
ciC5T3FRzWIg1A+SNDHGfEdESzbd5F6/MxomvcPQZvdzJyWFnbwIcu93oot5r/rxcrAcZ0LFWA5b
mTqfHP4WS5grpNbqOYysKMU5lU+cntbd6ghEz82UNduQcZ6j9Z5UDISfW3eceJ0/jz1pVbe7ypHP
EG71PWHj0BWcCpAUhIENVSENkeR3AZj625fatAWnTqhBiFPA3DpvqmMI1Cl5Zz3HsLi5KG1XPNPo
xfM1Ih23tPe58PpDSabVjvxjLkRP3mt5i6zVNHG6Uq49WTD1hrCy96bWRusZy6yWmoml9oBrfvNa
BcVedJvuxRJaVJvmz2NRboyJdB9FCl412ZRr3YwmkSLs1l9/RMXPydJzwSosi7oIO6/65jNa1joZ
7BV1XtZaxpOjUfzQhdau81eax2wFCNm5LkoV01qnrkfuHpUor86VhZOiDNEXV8ydz8V0M+g1coHa
0pY3DM841oWX3ACp7EiZPIcFtRZaHAcROSyKQo2xUWj5wVNjItUZvKeilLiVyFADKZjeyz5JIZPw
Z2MtWvo8tr0yBiT+gV8Py66OHnkI5elV4jdPFnLCUPvOfanNApx4bl9tV13aXj/eAO8fFMOv0UaV
3goPbnrIJ8eLFxBoRguW7nHCGj7dm/+8tfRwG1slCP4YgCx2efswrztW2zFjKUqxDzj4M0kPig9t
WS47xMLrJi98iiKGxLk0CkS2GZnOnsyWLA3Ovavl4eq1dg+8m84wDwY67guDMf3KSeLuVPXmpfcY
3tDZJT9+Mq/FgBwWThLeM12QDxXOr1XdE2o6a7y08xw8FilCAlwiF3BmzaD1is7dwcYjuXhdJKSJ
rmXuH77iZ0wOdJuBuKWd2oaTE5za3Urjjw0HW55SSJMjKUj2CzyQBRKvWMRo8KYGmX+Lw+E3U3rm
Am/2CT5nuja1OwzNNEzrrRoLQcrgcllBa85y+Ls6tnRPsufJOuGj1SZfuHTBIs9peEqTrrshecWF
Z6NqT/1o30Nk4xOyIMt/B8mrXesjtVDDRTPZgWlYMbJVkcBbzTYVtkXUlsLZK9zM3aSk6OkmVZh3
cLyW28lIJ+dkbT8uQElk7Z8BMaMhu51Riw9uiLWtEWjJS5Grj3hMdy30Ui4/TVsbRdfJRSuPpuXt
BvQyr6c5GNoc/g1R7+YoLhE2/kanexosci4xbRybu6TR6PRBEnmWBjohO88qnCrZZ0auKXNRfqyA
rHs2a+sLZojgHJhmecYk862umsuQJd0twnKwVq1AHqBLjpe6obAD32wr4wMRSRE0ej99pMOFlT6G
1TNSoEK+CB5kg1SGZK56h1Hy0WqC4uI7NI+VygRMZjjAvbFx6As9IOCLzRpIBiFmm4AMgI85lK8w
K+3PsYAf7FUwO5xVLzL3pc0UOsFl+skeiifXeJrFNBSVNCl9nvLk4ggay2eaYIADRZC7nB2bSVPc
UFKvO3uKIRhA3vzmwG6/PbBPl5yJNITDlfUfVGRehhkjs9AYdE782MjsuYCQuq/6ZgI6uunSbvWA
V9DbOOgpvqd9f1DJDDg6hcgoFyAINmldXbLWSw8IoOyNVUXVo0y8u0539qMQ+YesxC/EJ1Fclam5
G6PaPRXUpavWsj6bfWKDZlPTrTACxlGY9Fd+JS2k+RkojLJAh0/DcZcZoA4KUR7dnkb46yg87zgt
Q5Y+NKyCUSKSR0iTuMFTse7tRr7vBZV1qYnvcUEreqYlj4wi9mjB6lU3yTCMHnWjhibLGaHu5uhA
b10JTtCOxfg5URuuuS56KmWAgAyMER21ZiiJGymAwEW5tadvmi9QxLlXtL3utSmZTqhCnMsqAAsI
uu8JOkywcMoeyvUEEOCmOjDF4kZkJi6wtn2MQ8W/7+/V0ZXHkqJ/Gfs5CW7T3dA1ht9M2n5qqfKG
cxQg545+hqn/1Olyys7DzqhGy1Ap67tCCyqCItRwHfW1cW2a6lttYlufQ4OmMySpZMpeN0Yu1RHO
ErDoTkXz1iR7T+cRQt/7lIxxtJ3pd6OSfgYWYd1TDUdLOLbpdt6m/+tr/9/eS3b/WiRV//of7n/N
8qGE4VK/ufuvxyzhv/+Z/s7//5kf/8a/7oKvZVZl3+tf/tT2JTt/Tl6qtz/0w2/mX//z0a0+159/
uLMGGVsPV/JWhttL1cT1/Ch4HtNP/m+/+Y+X+bc8DvnLH+++Znxapt9G5kj67s9v7b/98c5mp/iv
v//6P783Pf4/3m3Kz+nXl7c///K5qv945/xTGo5jOCZlm2OqziQN616m7yjynxxIkP9S+DB6NRHL
vfsHAUC1/8c7Kf6pYvvHnSW5hnUCxt/9o8qgq/3xzhD/1CU6Xtsw6W4bABje/fuB/fD+/fV+/iNt
kvssYB34493P2eqGYVuUwGx4qKV/2vKiArO4m6PQJMp12LV6T1RCLbCVtZpPc6P2T+xlDEEbC1et
ve679NPrVmHXJBZb4zice3Rsp2xk5va3F/HPx/rrxyYNGpk63SbLZJTpTGPOv9XpJPHm+D6rdpEm
ub7wmoazpUtmlj+o1wxCZRYMpE+GNNC3qTZaJ6dolV1alsrSYVWFzUBgWz1h2L1QF785/vwk6bOk
IW1hMBNypv8s3ry/P7iskAHBwhG8a5QFCwP58VId2/Lspjby/ueuVn2aRkSjRXkPITmHHkJKNL6W
pxbjDxK3z3kM/w58iUAkfHApjZ4yF+21JYpir+PhWrlVRbc+L8Wy6vzmFTIaDGq1jcmOtpTOpKPp
k2VkK/uWYJy12ULlWIjcATKA+WS+cRzP2QS6CjGR9/o3L8JPRbs1Hf8cFJrSMNB82tPB5W/vkJ41
pksaCPFM8z+teip4kFVPx+SDb2XWGXsQC79BejhTfDsUR5EU9h7r+rifkalwyoO7OU8lCjGDSV/c
fn0NzTOOv5/1LFNDhgqVRuPD5Pw0yw8aEw8iqHUQa1P3vyNDfgu96g7C73iXaSVZ15a9wrRUv3Jk
E3AG61YKrJySbJg+HrAlUHGcw7FIVmOl16u+b5gFk5X64AfJF6c0L7HR30/Akv08rQQ7eK9Hsbg5
xIJ5XTIc/TDErD4R/jvoDEtHxquQiINpXOuhGBqj82xkVUWKi5ekobGptf28ogvG0h7Dhy/EUzxV
PlVwHRRrW+WY6uoarnNHhsSPO/4Oq3ZJ/abh7WeOrDfj+BuvgnwrYuWllA6vpDl5Flitpvb2395s
XAPUdYw7Fr5PK3ECn1QS7FoV0FsaB3EgruF+btmWJfUZFk3vQvzad4zu3aXBAElgEk6DBH/6FgA0
pKCMEbLpfOLvwnAYhhKGhf+FoODqTvQk340tmnEifUwyIQyFGCxv9dfb0XHA2zthnK7jqWTutTrf
mGUDKUW5YFI46X4g772S5F4JhRf6iWW7j2mrF8+jNQDMregYjj3C8C7XajRv6AAiDvHTKNkyy2vb
9umlTJKHYITCYPZBfobM+s2J+6fY7gUxUegaf3OpQi3jFfzrYkVZYxJsjOGDoSsznJ8GBIkdmADk
zGghunBcDT1GjrJ2zkQsXYsInpUixgocgNS2GXwWV/MdEIFnN9LR0tanIGOgpVB0kM8sPtmJs5Ru
m9zl8mtJY/bO9YmTQGxlodtBFDLxtuKKnmsjFG3Vkl5celAU6XwbK9PXvvvTB3nU3Oce97llMeGl
mgQpKqNtlFL5WTi9V3NItlloROmO9OtDlA381Ak4AyL+uHn0Ee1bpaosx0ze7NB+akMVSo7yqVBH
c0d70F71ZfhE3YatvTjozZrBsb8m0V0nzSMBobOWBE2VfgjVyy9vlhrdBb6dr3DU4BWhyMGePBrV
jRkRBlhObgMMes0ktdtw9bUe2V/iEGunHWNo8j4o8G1FsPAV8oQwoebwucRTFZUPlngYcwLaTQf7
MiP1hT82zVJq4RXuyOdsuFVJvW0Ypk3ei/6S+N/bLjDeCwPfbCI4lRv0BhxxbytKuHfUgHiSNtX3
XTCSK00oBxncdb/BzkjZl1Up2Lo7TbWxPUeX3qbHeO+2trVKhCQuPmnNfE0RjUyy1sRKwcq8LOEj
YqQetLUge/Veg4oJDvxzl6hTmtdwiaJBu4TkYb3e0PSCKiGtS5ZrGdyWZPyoOfnBKhof1a5mHDAx
xwimDe9W+WG3bhw/v1iDF9IEE/IkssrZpQWNDylshq4y2Momd+/pqClLgbXwg/DH735s29+g9S7B
s8rE1M6VInA8TjekdhtbmvdkprkeLpDWPbXE5eEkTw1zzS9ATjTz0WZAbYYDNe8j48WAQgJAxl9o
JEJE/eB9y934OQSu9inArIr+JTPec0DvgUjJ7sFuXWxigXlqjLQ6q7R3+5RDSAWeH+Ax1CTLPQgY
WY9Alp6NJifPcDrnJbS34lEn56jH1QR58DGgJ4ZzyPgQFfkm8OpxUwR6Abjdq54Uy3lfDZ21hTde
rmmr+Pcj+73j1PJaynq8tGRWvnY7mtRY1lLHglCSVoG+bO+0ow2AlVFWHGT9ciS0Y9MMufZQ1vR+
fa4hnAze597S4P8U2jVjUnSv67JawhwhdCdtxNqoy+/zvSq0iSOav4Sb5aYdwWaqr5BjBbL18Hqj
KefXRvDQS+OVqQdqLDiAsr6CU76H/ppePK0pOAECNi9S3/nguOe4p6un5oRAAsA8ZNKpL3VlQplA
xgMjOh02eqW1XNg9FoagZQiPLwrg73wjad/6EHoIhWuzyQfU1PgO/31TaW60azOoHBxZk8e2crcQ
VruPbqWau5CHsiQDVDsoLZCCyPD1jRPjQrVIvo58X72GKk9Q8/Jmr8WgyDGpvw84yAb1i5UQnUoa
/RUkfnmxksI8yoigRM0nNLsQ2mcTAljvt1+Cghx2rYaItTH4AKDCh9SR54Y8GCGZ63MIhd+42Nqg
dMCmo1vWVlcbHxfgb3mXTVEDjLiOVcDIPiD2AS8JkaORHMHbM1LfCSf8PnN8KHBIMizkByAQD3jS
+mVqwCzJR1UsNXdgJO2aFGgqB9stHoH60IoIebjdDjvERatUqcIEtVZ3q8LeXnm1oW77ZjXLq2HC
vIiy+hJMRERfp1oREnCBoqnxAYersXQJ/brS8TiAR65vUWAWW5P+Ua9Vt0hZqRUUl9jLb6luQCVy
svq+9dT6vhygTAPgcXchULIDvkhvk3s488i0PggOScuRPOpsytXrQ2D9Wueu1eygDmg9l07TLoiq
CT5KGaZLhSjgP2ENned/nGNGN6Vep4+y5VhOjg/JedNdwk4p3Uc6X84QvLSc6C/JOG5F0nt7NGwP
fyk6GmRJpKQV8Xu9dgh9T5rs1GONXJZNWa08JApbwxnSVTtbGDu8G8sw8J2tYbufEcZkd0AGqPTM
KduQUIU1ZllwywMl1VAa7U1jgH4oDcL/DIy7NyX0EgguzLKl2dwypWluVkLpzmwMZGkLbx9wd7En
JUgehyj1FqTWxyz9BJd1ZdtvEb7pJFWmhI4qBmNtGoQhznJu5q+IUWkmQt+6zxrvPu6CSTXOU3Or
KD6VxodSL9rPDIrrtW13m4q3tPNKDee5AVsU684moXhZuTYzyjmXhE+Hs/UjgchTgLGBWki1yma0
SaDTLly4BMA1cEB5eFxea88xJvIghivC53jdaqMG3a8st2OTvEe2bV0xk1hXJ7bltNN9m58naV37
ZmImWWwkS6siWtIJoPiObZSsDHrMQqvTdUGIyBOmIw6RabOe3bdOd9CELDZBTHenAP/E9L1m0R/b
AzyK7ARijwV26PCFTH1Al67oUqALWHq178K/mcT6pBGCsdQJLO5Xg6aL2wxvHtboNYljAH3FR9t/
HMsM9gFvJ2P5epvYTon/2L7miLoh2mKP9ouUEh6y6rYDuVzman6tbVj6ZtMQi2qux9DLn5M2Osh2
rWvt05Dm9gEwfrmpbZlssqxgJ7b1+AzGHH+2kqcb2v4PDrETd3was5uXvtS5MD9EBkQ/IE/xPVLW
fAXVtHogoClY4UL+Bp223Mw/npRacPDMqfqoui+NGINTUWjFQxCJT9kQtCenDsqHBvOPjgF1xfEm
2zR2dlUpSVdNF77Yo5qhlL6E4YgwtTYXgckRmV0lxzLzdQy1b3oH0Zr5egsC2wCW3shDNYDWaoEH
WCK3ia6IslMZsXVxAIk9n05qZz0HYQ17QmPmX6ftPdx55zhiqKHxlE5wvttEKzxQonRnbcqOqtG7
q04uUDmT/Z0HDFxIx9CCh9BYEhL2yehDb99pNv9mQImYT9F1rX3RO0SomZWdkz51IP/hNlUdStO4
vIOPGj0NdXuHI/9aCUKfekygLBb6pnfVbIXG6H0ogF1UnK4nEjqt+Up7MMEi61z1R167lrhzsydj
NYzxlhlDcMg70MYbq8UG7A7DnR7W2dqWuH/IW/7i8Hs8rwXxbi8wZcW8a0qy7htlU+NxabUFQm3l
bjCVtaNyJgT33J7M0grXQd0P6zEfLqZNwWxARqHFb+6MxiCjvk53FUl4UVcgja0gQjsYmpzG6Yl+
vwUNMFXNUShiU4UyTVOO0Ef7bZZdVNQPdl55Vwhn3VIWsqLeY+jWPPReS7+3/46BSd+08cFVyQbV
RcW0LOGkEKkrZyzYBaJWWajD8AkFcAhzcatMhpnsRhMAI45KXoeW8VDAelyLsdr0uZ4Dj803NQKS
gxlMNRuWKr+xFn6XXjiKsBuWRMSXxyKAWBvIVclxfpVqbUrIhftgzkj9EV5RntVYL5tPgMos9Ibx
C7HcZ8PMgnNPYVb2iAw0wysWTroK8lIuEZKPux5ErJMzmfLVEwy1R6YtRDFn5Of2LWtY3fe7gOyU
ZsCUkXBZWgNXu+1DfXHD7lE0JM9J59lib1mUQU6EgGXYO1dkH8LYBwfnKEjxfMqYqLQWXfmp1IHD
Bky62A+fOVmzSiIZb4Mq2Yzx8OIMUb/sOiQ2qniPHItoewIXjr6S3zWqfdU6VVlpgPN2cZggfHDu
3FI8WTXhTl0m3W1RhZdQWHIdaOb3hkVk7WvtwL9LtTaI51TXaoYY4cdgIG/FyGAZDDmKVFtxCUHo
41VqjIfCrLvpbDphibv7KvraMVYJnDi5DNEX5qP2lrquf0hS9ZP6BKsRgGmH/R6UKEDNClQEOo+O
eJDTndtqsNcLe9VY8MSN1Lw0Eh+DDRFyYYTjFxviLPGO7hqqr43j2ZNAftP1kMcEjsQcoaJ6Gecy
2rRQdtZ+rd/EwAEtIuqaMIWpfodiwVPadz6uHVK8rKWF0fscRvZdJfJH6bTFBtfrWeZNcYDHtGha
LmcddDBno2GNJJJOYzocPa/uTxZLPYICsozA7XTD8BIG0RaqTb83SIZFr5OwiTjlsdILfVFQTIZo
+Pd0+Z4wPd8PPbaQljHZCp7SSzgg8SDoaKNWibdlhKTF+tKvtU8eDCDsab65ckOWU+//MXUe23Ej
Wxb9IqwFb6Yw6TNJJr0mWCQlwgQ8EHBf3xvVg+7Bq6eqkkoiE4i45px9oKTKvsecrEF+WIAtj6Nz
UFeALDp81BDr2Bkuygus4KAkpSJo4NNevJLs7xX1ezgCMqDUP5XlKPcY+V5RW3nPpL35dq72d2Aj
U7DYA1CN8ntaAd71iWsEdsrYbl4EcDtyZLaeKCc8Db6gw4ef85IIEhSI/NlNbor2auUR9jiOfKDy
cK+4vO0kvucju2+yOQkH2jLWRs7/FBXD3vGUryqpkDw7q+9ZkGyKngC80pvWgOnpL9JTYnVVqz4P
swJ3nlBRpVi5DYxznJigzxr7iaIKQ3b95Zru00wHp9fF+4pxMO/B5hkz+RKW00F8c6lGiHLCQG5W
175gEItXl7QSYpyj1Vr3awtswxi0Szq2PzUr61CnoeKZhOsuJYbbuGt8Z67zIHMIZQa/MUWUQUbt
DaFbyoZiuZgP6TD/tKppbwKsI/yfPlyb0gx792blkHaSsfqLJ+6eAHXF7ECJbRuEZrt1yVyIP3lg
aRR3qhbORrsQ26j2weDxbU2BvYFtuYDC4YhAgwa6ChPCNo+I7bTDoFX4LJn5L9kOQtmqvWrI2g4E
9JwRGEK8n/jMrG7RWMGDbmJewa6MFZwxWJ8MBeDCrX96bRZ7VI5yNxCvVuhOGZCkSvhcTDoIC52o
WstDY8XiDuQ6auS7sJMkQIBHmOJqoRigTE6o48AhVeTKAzUMZiujVW7RUsWaFYiJyMEl7QHFbYMI
fdawfYP6Ccq+ZPANMiPSS2IRa87SKjUJJXQyEAYTkgV3PmhjVuzTkhad9jkEptfh2+34DJbso4OZ
NI7NNyxN3ltF39mw4AIjxTbTUKHP81oeFaM/ut70OZIFk1j/FogOgSWDOk992y2O5ALUQWw/O0DN
QoWFcaCN2tE0yiUkyXPXppN+lEAedEEMMEyeQLhAfjDb7mSKvLLNRt9dvHhn50TnMFO4O83ylOQD
JazAIl8ia/f1KseHRQKyO2VRKvNrYrYzESvxgA+cEbvVchW5ah0lOdGjQ20YQUJ4eWQrLMJ7epam
NrnHTBVt2ixFqDV2pFadC5IqTg96bB01poC2nTKBZN2QkWt4ykdcuVZavE5AGrp+hWpRGERfgAYL
p7SW4YrWQZ2aK5hmXdP6HfjUDC6Uh2Kx78+MhuwrY+Fu5CAlm6LeWdj4Q1NtTgMosMjRZpQhXPBN
xfdOdqlvuLRoWZ2FS+NksKJXrhTdvoBbm0IVjWvUaVRGQiIWxW12noiATtzGxchAoI9u1ixIs3Ek
fZ6n0q7KOXLN8Q/Y6LOpF3+qrB92NUQz1D01j0prXlOTdMeRnYNrPw8LZELTJQq9d4Nuhc6gk4aX
WtuBxtDcBAg9GS5S93Log/wdy+S3qjiSvNfhBZPH8yDbt7SSsY8QuIlokkJr4RO2Vkc7JHWA/j3h
aiCCgvth58bzwR0m52BW6L4w/aI/tdRvndFXiMwliUjKpqxTGXMnpngexnhHcQpG2PaUqxjoHVbq
IOiwruE3rog6IlsDK3NHvPxLaHI6cPgn9Fr4VGLdXVmtYnZAwwJhtWovbk5sXBpvduFVoXRzqmup
bkA60vs0RSKUdBzlNKLDYPqk8Q4t8tzjsMAYWeh8gY4SxAZ3apklkbshbnhO1Z1Q+TXK+Gp4oK7T
hPfKWjWI+70I+5JWtx196lk7cPj1hz6jlhfTFtqcj6c6RnmyUlZfevx2PSEzHOnGyDKH3x0bAvwo
HO+lmgAemBgHghRpJidmakj0TMnBN63chIN1aAwGOE0zN8x1ceBmg00rm4Zms3zi7H9UG6YrCTNd
JjHWUw9YI3Wxy1ionxq80hH15hIr+0JPHb8R5tWO5ZklAXkSuuj3btb0vmVmMxQzFSi6vZo3xvio
7tsXeEcr8zTuEh6ltlX2LNO6sHWYktDv9SfFqGkuOlSRHT7JU1WgbB5EYgZ951ZnrVmrs+XEOG8T
DsBu8g7JanaHSQ5Iw3IZarFDK6bHc5QTGh0KtfN2RYJGqsuLkzm0ny2fz3U25FFY6TFWKjJLlFS/
zmINcDTmp65voDa3n8CdlpM2KIQu2CUvvVrC1NZOtJHLG+BJK3QaDS417WUsOYB7rOqPtJfZQVh1
ivOncP3RIZgj0W74h4+1t4x+Z0MqZ5f0ONuPYp3JNe6H38SeJWmC6c2CcCet6VuBzkRzEKpNRNl7
81wuvxSZTa9qMupc40ah4c9LvfOGayrNj75tvhwBeHHe2RNS77UH5Ov8zAv/yCjKgwvswJXTUZJr
2tj1i2ytH6qxu6D35GIfC/sftsyUzcBnwwPeQ8N3k/Gtt2LVtxLn0pbg2uX2RbZz9cKKR/Od3vFt
UJ3BrK7k8cbOZ74Ix8fEvRus/J8s8/vS6hctD+y4IsAVARiBq33qASjURn9smE3aP81kfvcjmG6H
DBlfi2vmtdV9+QEF0QJFmd8xhUG2dFXU87QtFtzVhfhfuvgl1IFD5dRlvl3yZQpP+5uaM/NE7YUR
GM8d5/hYtlEyIZeZFDJXUps/ZL6kIZBanqjWDpcFRvboNCQ3egTvqq9DDTzdAkO7a7IH85F4n+YU
x4icRnRuxIwWL4MzPChb1A+5rQ7OHn/wcjxikJGPcas+F6J6KxyFUfLc3DoCL4POzVZKP9oKqXQG
+ioIuUk8/GBBf3OykvFvOW6Xn8m5Apa/Et3V0pVDqhGVZziWwUUC9TfWiBYA3KUHo1Wfph5FGTzY
X9wR2jZwAYrshM7Uo23vD303k33YCvbDpiOZfhNXTYxohICYQNHZ/KbWmXdd+s06KTImYludn97a
Ji32YB5TxvLhkkHUYv2CM4G6lJxT7tf8Jqlij/nEDq7idvFnD3sBSMeCNAMscFlZ/xvW+GjP/VVR
512OW25gfs6fBy92YUy2L0QMtRRuT5BaQzDjybzFqV5HKgfYU9PGVpg+Lmotr0UC8rTl1w6LvuOr
LUGiaqGatX+mGNgoZtoHtSc7ezaLf5PKOEEVXzHtKcX5/NHQn/pubzPFYE8fQSMuDxMD8tAj2RZr
0nztkhKyg01TXhsra3l9OZd9rLxjtts5BiyUKlayk2VP7+Y0nskfbwhkwQeXIpt/akGaL3rW7BRt
IKfKQu4/sIK99OMrd3ly6Gt3N2SY44ZvorFf7dkUdxXOFgMF8db2ZJORqVi5ufqgpguWsbHjkuz5
nhToyOhy5mwHwpOhmSbf0pb2NR6XB6bZ2X5Nv8yOearshAiWFJgFWwinaumJYvhULIx5yPS+JYRr
i6sqow0+mA3Tt5rrgcEIxP+PP15B4AeuzonVkBzA99t9dpzib++iJWiL9SMvYgREq+s709mtAXXw
NqmDQzIVWK/FYBzcPQ+FpYZQtnfoS5VHc82IkJGU4eYS33tdjueuru61zgLA690KR4bf8ZbitSun
UzqTVKwRKdT1BiOCui53SlMvFOoTnaCQJ9QjWD0sHizDMcuAb/3Js0umftp0Gx31ZMtXh6TVnSYg
VpIRxuGZeEwWXIqlcQiHLnHQhw6ktjNScSWqC1bGYcvxa8bN17ZnjM0PI2myg25asb8k/W41lffW
gT8idFSpLj4rdDu/Q+rVh3JRXvXKuRVyTM4s3SdAHbQIVWE8dMrVkPLUSnWXoPttm1kN+45Yr9jd
VSVsW3Z+yGRpPUoneYnBvBROulXM8W/CWGbSuefHYfIxUBUvFpWqqj2Vo/VRm3iJaCjmoB+ImJEW
zFiBTbpgfBZ7FugngEzuU1x7epRrHEJ8uHcY5AnFS/5pO9T+/ImBlcVQh9p7LYzCR9HzgYq7ru2r
lpmDb7eCWZnBFGutDm7bTOG0oApdtAkrsfsu1OGnaLs34TbICQD+Auwg887V+/2UNY9VkYeEq5Vh
Fud0FiPVyTyJ8zjmL8Sl3qlJg3hWBr9VrXg3sK/bjZCctv7JEHa60/WRKs5goTphha8wBFOOuCWS
POQPuuGMoZ5X7DxNWUc1uHektoQhJw1iIimM6SHBSt0YsODhYWN7cpnJwF5mdJeLi9HntxqUSqCC
YJ1xW/rzTFISy15fMFolwxsCdu2bUzwGiTMWu0JtiT58T1MwOLGnHWpGEowlZM5gtqbIzG2UiEQY
dJr+jAAiOZUKm0pCWF5IMihDy0KTvi5Yb0yWfNqQkn9UAzAsDPTTCHF4f01QbT3k6aoqQpVj/qox
2COeA9pWz6RxcmuAGRWKvzm+r07DNwngZN4IVDKMqz0tW9+VXdmjNGHmp/WpE9CO3HvF+WPrwy9H
gxNwSBbByEgLMbb2UTBXDkiuE1Gegx9mrzxrSGN1RkkqLCVtnyqMAmzseju3kJ/FOl6soo0fJtjN
MFEvDEIrrioYyzXXFXFnWYxNOvsmm07bN1b9a486ymWirVAUJ0+SI7Ev2K8CmDX9YdhaF1s9pi7V
KxtRHzHbBkLJODfLk6asBxAwv4nBLaxmjOBibUKfzumU0YrN6WAf1gZkgD7z8rclhEtjbSRdB7uU
+HHS4++xY18GEJ0zw0YSUCTrglpy+oNgNZIT2z4XLempWEnwWooysnkcTjPpafVq6ieg2PE+j4Vf
o0N1nIQihWjPNdW/pCJ50VSWL3asBUz8CJIK7bE/YgEpg2X4QQE3MpfwLMa+8jXlzbA0qjxHX/Qr
gQQXfNHC+lOwmX5Ly/ax7UvpT5pq7nMGl1Gbz6DbjBH1imrvxZyxInQ4aISj3xLI1NTGn5ahVMfx
MR5Evl+YcWFW6F6o+E0uanvk07C7wDbRU5FEbrBg2kJPK+WWqN6DsOZ+b6wXh14yQkeP5Cr9hdoW
9brHyMBQiG6GWVOZ7dlxiMvY/n9eW6oY8Otd170TVUgnZjaDP7A+IgBlOAENtvce0cMWEWVCEPmx
4BfZtixon5sNQzkouxVqt2Cc5bIUI4siWHJW6RJZTudhurSTGp0x3pJTX75TQWEInUZCG9Q5tFmi
8vLmu3VSjnW7flk1ZoIEjb9YfZY4flKa5Yfo2QML/UZH347elaSaN81OftKm5w5U5ii2kR9k3Huh
7LRsxxY7hjXpooRqTJ7IkkLF/EfLHfYIkCWjkFp5au2PPNFsdIOoPAa5Wtgair1t8k1Xs3jndRZD
M/sZlpYe2A6xtZuOzxsqCAGSm3xBDtK7yssQx0WEA32MFhdWFB1qFTZF968pWkZpLWTkhK2ix0Sa
n/6hDW4daUJZ91CBlaipEUHk2RS67HuP3Usj0uaq44qE69qFhQSZufnPguxrLKpHdzanoBonmq2O
Xl7YvG2MMCPP4k0RPWBLietvb6XtFV2Ycpncj7Zvk4suOmYfMeGbopUPxYSOw7P/ln0FWrLrvxLv
Oa2hDiErdU+kyqlXC1/s2vFcZpY7oc9Ix5vpJU9px4QDqJP6kevlm2Lph6Ihgcgb2Pg2jyZ1VzDB
8yDlvv4rqjBt7fdeQZIyUHmYrnXSt3QAYeUXSZ+eyu/ESijkYgRwWcqP+jj7CzU29zrCHG0bQ1w1
nrl/LiQBDqEqOKuzvgusxfztSLg6psWaRGw9gpaoYaIUxltlkYnb1kWUyAl+Upz7jl2uGPQU7eB1
8bnBU3I0q5lVJgoAw3qohkX5WgQjMjehnhIklD7N3h4MNZKSoVZPosvGU9olcWTMM25O56w73qmU
ml+POsIIs3+HP4osrx6I2RxuiOB2TVkb5MdkBpZK4HcsMe1grJgI4ytad6oJlk24avWkIdHxNRs+
kmFPAxMnZdcBF9iJwkgJO/Wug8NRbijJimAdIl3vtL6sFEjm7mfLivEMAvtoWLRXjZ7OYZ3XYKaV
3yLPHrUl3U882Du17Q/5yp6tnlrejbWIGJ8ZxDpqqb/qVntkX49lGABWS+ZfsYJwGzoysuc/HFcQ
/wr9qSKSxVeFELuCpNEQoI5+7Xtx2/JDtv9JKz9MFpCXzqYMMFTGvXbM1Z5T0/ZDgVluFhcAGjPJ
FRUh8K9Lbr8QWvsNErX3bWldDSZ5ITIn1FLMiINxm8oqol8Z7vuz45J1bi2var1bOlZzIgGQprjk
H7lRXyE5RKT/DVQNFxSkhZtDS5e2HlXB4pJEyOpCZCgiCqfhRZ+fUmV4ZG+s7/U2/8pW98Fj7MSI
ZoPS6eyeZX2vTXntpchCQ20RnxRMTm31e57zx6VW1HCi40NYTDuoGg3InSULY1VeV5M6NPG6m6qo
ZzUnCDg1WV95enlRrPiGUupupMm+FjZll71+SD7oOlVV3/twtl62i4BGkSayeQore8xCRBtdqG2t
6tCLt2FYb23RhnXNTEqfuldlPfUyfeOY6PFMgl1khXiqMDdQJkkzmlUOq0y6wdRdTdM7FTNr2z7v
uMaW66A1n5liXDKgWRELv5cVWtPJbLuzXHLvaAvnLy4Q9HAahW7JrNwfS0IwEYj0KMPku60vdKog
5YmwJ48PEDWSvBh9TWKMx0plLJ4JZfJT4t2RViIvVsy7ZV0KEn58zBMMfxt5qPvyoAocSgLZ1oH+
N4jRmvnpbPQR/loeuQXkAluS1sc6/kiw3MHtvC+Ks9WfiB1hS1IiNqLoIk+Me0Bb1WZXmg5rPWXD
FNlhVy2rL039XwEN95B16As773NqN+3ZNjlF+V1FJt2TRJRXoYPhMqrYSJeESPaO8tjZEELmzXq+
etSN3GNICE6Y/X3Gjcq5N7v3JPF4aL2EMtVxj8tqMz5BB5NZOEhzER+zZCLQky3bklCfld6QorW0
DkZ6cAukimWr/NSpM/s1xJsZkgbDHYAUCjdai6oeMGb9oDH2JLLJC2RtNbuc4cAZK/UbH37F9Evd
OBXmfbJIZSCXIGBKbgYW0gfaD5ilnLz4+3Jfm4t0z3I0DlmGB/nceqzPM15SslPL6YqxisnI+q/M
tCvn8RK2iDN5B/6I3nknLpyc78Q4ppLectDyKOlBKxGERgWYPrtkgxDIV/24pUXKt2mGYGTRjy0I
kYRxa5X8aRzWZueRt4zCkClkoayCmJ97qSq/cU8wEBNZrXX2JevSQqGQHpgIa9AkfchQfWzdXLWE
C01idFdycwwp6Dwlj7v9UhHoNKOH0oEn0mzrl9ya8nCwkx0d3ItWul+rLP6xgsn9QakkCpIiRMUN
D4xyvJ4MB2xk9bft7BdnbtghGzyALD33afqFt9rjBVLZ5BfuwDGUyENuG5GrMZZbS3CcTI0WC3Ir
HH7fM2KErvh0on/S0MmfIf1osDW2Fa4kMsCFeq8zRWT3wzDCUzuuGqxj+fa6moRnBSojNTtuIuTn
3KFjHGBPJZo161/tZOoiJ+X0Jj+UbQl+JlgER30rTk33uzPmS7q1qx4K6siR66FWu7NYi9+sNZxd
Pw27dTj3aYzXFMk0Epe/laz37DM/KcyQKE343c2qooLEY263T3OefyfbrIDrqAA9pFph3LVsXryb
ntG3Ivth7yPWMvLmLGfy37wLxozk21Y7q2M8niQykgaAsGow0SjodXkwx/e4y+IIvTbBEvXEHeRV
h8Koz+R6l7T0LV8vaZcxSUc+9sIL6Rn3WnVk1AzdgneyxZ3FOqpZlNmHonpR8E70CnNPxaDwGe23
liU5K7IPkf7qw5wcJvyEDLK/l34l6cjBXGE48Q8vorWPM48BYdEBhEPp4iuL+G0bRwnT2t6TcvFQ
b4HdA/7hQi13syXvXBkcdORR5z3odLsxfhYnRdXi8kKPKNDB5aL2OCrjtnuW62s5pNJP2yn1IUl/
LCbhhU03UJVpEVv6p0FP/8lUIUikVFCiOJCFfGvjwMmBUI2ChAq0/7TzM5dDyNrX881tiKxWP2b1
1L2V5j/ETK8deGgb7AoLSNIOHDf5YqU3eSk62pwQxMGjVJ0LpPatyBC/e304ToKNRh5vvAkBO5JU
GlaWjKCiBBwhAxPry0spNbEjHfKFPDNXya7lNhAnpVfbTYOE2u3Mv4LUSWYo4sMtEvuwc1b+wNbc
YY1MsLl67bdrqp99lyh70rgoLxoPyiCStdq2IU502m601/cV538wM+VSALshASE8fKy0LzkPDzFS
RK1zuqPVoLpiDNQwBUvfYgkwC+VTqPB+EouETn+Z3+TIGg1rSR/dkTh/VBqQ+sLC89nOaPcAM6zM
tswTs3h8qLly1+cstHih/dWT8ft/+/BeWZ6hsMK8Lx1fy6HtqbL7x/b/je9aEQ7obwKbApp/R8i4
Rfo6toZSC4L5rTG8By/XbqkjHAJIGN9VjXWs4S6yFOQBNGq12K82DS0r3ibk2D0pCUsu6lYAL13N
OkDlYFvH9KiL/K0SPBGp14xh5prSV6lM9qBB0SYOaVAs9odXKBuzGonkqMJNqP+OXOBhkrhPnU6b
Lr3pbTtq/eXqGmJbRljciux2DGd4102M55o7POI27t36rg/M12RZfSq1RDI8yr9rR9OF5bLetxw1
17qtz+vqKP6kEDDTEJ0kUlLSY8Ij/VHecjf5tZPum2nhfZLqynsP6aEz1thX4Msc2qtq5NtoOBYE
Q9kzC988cmZkSWJQuUZq89vSXqYaSInm9E9stGRQygmKC+g3O7m4BMhAcid7iro7Flu25VS9Og5Z
NL2V7t0hhmBJmopEcV2JlFeF5NnCgfOsvJdV9ezWmsPUeaXvWXj74/acrwsaGSMyHb6CFuhhBAa9
AuqB2LJI6Z+GA5ncZ6+jKIaUddCbdkJWRk/Ze63ne3pFxJ/1qC5Ia1g/n1S+92tpn1R7xoJbwaeY
NWa+Rtu+9p3xjQqMozXFTr10IJnxcp1ym11E7HGuZXlJAuvI6FTRZx+OnxKUWXsZUctBKpJHYj+2
FRErmE57moWABlKm+V6lD9HyTO4Tyv9AJvY9xfbrrzE9RG07jxXae9PU89AEMcVJ2b4ygGdmuvJa
j/Y3IFn6iblDlgf7H6cAVUaeh53I71iy7hlPEfV7xxRxfYl1IxobAG86QTMRLqXrxA7ZH8mdZcPI
qKEVyUe7EqQyzesta/I38IbsR0k9BQO3snU7d65+Uglxhm/MhEeSGMP6v4U8kofEZJeke2v5ZqAi
AUiuUIcdskzqCnmsVMaHBln/DtE4xx9xbC3Vk6UuLzqfi0rc31bCaEGdVMlt00PXDsrXrvUeVleh
iOEeHOmglhRBP9c2sSkkAQjWQToNJYShb81Y7f3kiiqYST5pR6pQrnZilofTkqgBvsg/bUIuXK5U
jL030qbiIAfINXl0mTOdbEu9Qk9jYM3uvvXKcMrTb9tA3tJsjVWnD4+DRtNFnkTlxysxAmXP1mpo
Lg4JhbozTweJzw12y3KsrPaDgMObXXgEt4Pe8dMdxZ6zaNfGHOXOVXKMhLkW5UsBHgzdMSaV7k+z
KfvR+AaABUzftvqGDFCCVlwZFt4S6VBiTmv1ZhoVdOWcbzRWg0e7AzcsnLEPjepvj7sH+1L5arnr
cz+1CADBXshV7YKGJg5Bo3Mcl+lAB/0ymPrzunZJsAoKnXoY3ofF2wNqfgDrbO65EiBsam+pNb6P
bcvaTlX8OVFgcNvsl8YxCZ3UeXP08jc1109m5ERviuFW1NODG+cBJ0W5w0IUBy4PpK/MfAgtyndL
04KYoi1QJwrZlqyvThKjaY1XVBFesA7MPVzytTSzPtQlWcK6B/dyXcmZTPvsPqId5t8vkVuo1Kl4
RF1KCH8xZWhz0vsN1QEl2fxOJYVhjIusSbhNRxXxdo5xbl/NCzJJ7ZfFG8dUJhBqme+zBp7aNuDK
iemuZQw7GRdVl9Igbse7KR07LrhrjP2/iTd5soWZMGdmyggmyu+WjtAVVoZRXIMd6Arl3cbdtDOd
+ttLKa8NN7+mbntsazKxwU6vB2tm9b8SNjpzGTNC8koC1zyKfPM6xcjsh04iEiSQxAYYFDQ2D1BD
FevAvh97WlVp8YKNNaz+CoAukyysgQNSIsrVtTlUCAkSZWL7hMYkQAbzYwzuLZc80ra5TRnJ5UIV
isQSIRrS09BpKZTrPgGMtd3auApFgCiUGYQ7Ub1PSCAg6gbz2pMWbI+PbG/AMDC7C1zP23mKDs5d
K5m9yh/gp8muUppvoxy55H9txxSB2mtp0MUp+R0NFPLcSUlRARugbuVzqdArKTObDJlnJ7fx2IMV
xG8m5g82FuVa9vN1oX8/oNd/ZXHDYsmJYMIjTiwe06m/pYNFFagGTTnfMKcUT2LNnpYqN09Gkz+P
ym325rsjl5oOKDunYinDpYr39AzOsamzjwlxy3EWHeRecV3EymPapeoOvYUD5TSP94vZK369SXoU
413oabWn3Nw31RBhMCTXYdcUPS1vY90KhI2RJdLXEW4O5yozGevNwhW2L0hXQkufQIUhJCbO54cM
aSeHEbFKKDSHhNfRXiHOI6y0YN1liTaGJjZF3yxbXvSMaIbUYhecY2VLnT95YRxMUS4MgpB7Le56
JaN0DOQ8fzvNPrbd8ZwUyWlimL49+3czS7InJkG8f+6xmi+ZLcHM5N0u9hjYyPwNuFAfuRMEHNMN
EuleCDDBFOvWx3FEZsPSMkpTIlTdEghxXuZ7BycbQlPS8PqMH2hF8pygJ1/sJVQBibqM+hm+p+Vp
qV+zVSqs+uzQrdL2siAC1GRqhEr3n2H7oYm1am9afK0D8aU2XZRt5wNzPhFlfUwFujKOnZvymJoV
FBRKjTIfuw0JzJxmUxe3c2vuCo3LPnfda0u1vslizFOzrQWaUT6JFMUsy9RtW9qSHzEv/qhglABP
Q/AEL0ZMlTzPmuFLGf+p0P8EpmJ/YnrxEI3P3q8DpudtYL1m5E7YTgvBnRC8/GxdrorMHkvVZLrT
Aa7gNSQi2PJno8yD0R3Uneckz2Uh7KPRUN/UxpfIXMYNmqrsNNNskRxlxxKvaJS3kT4PdbjvsBlE
U9V6vHey9RV6DKHuyiQ/KVtO2Opl3I75tq/kA3NtvtHYwbRb3Xypk/W3MDAt54xIldgszvyZ0FZa
enWwmeDT5GNIcRkEzOqhhxp1Rnmyr7zqp8Wtfpw7I0pMeKhMMH9wTtwHKrxdz9UaALLzLYUAbSdc
x2233jk9suZZi0YPJnUxUyBrzEj8pXxhj4ZPf9tltkv33ZU1YlAPbYnRUp0YZRENWd6QN/Ht6jRd
Gd4osgy7gW3C8mk1BH1XRdcywBOnWDYITSz1YHFp1wPOjpoheNRbW6T3yp4xrynPrCKLzyWVJpZ8
JMCpEtbaQAfmMYFFTGjsq0nbARxIYE82SAc1U90p9UrIHjdDM7TYlfpiZG1mi6B2+M0MSiodvamu
1l/8bmaSU5esgmZ2Pqhej0NnITkk5XfzNSO74m0pGjSNutD/KklL+kB8qjh0eNbWvWo81kz7mC/J
LERDMQEcS19lZ/+mon1EgKHOOSJ5Zexuawo9gFNBmRCYevO5neghMlCHpklWGGsNOxUqe53hqvb6
ZzPy8Kj8tDWXFy2Wl0XRuwfgxCYfH6WYGLoPrXaNqPOyKyNlB92UhHbMJM+dXzRqvQA5f+orbnvX
WTfsY9NBeSHMF9x5/3LDTI8mvil6YZ1MN4brDFNxH06T+5AL4+wx/j/gePhUkI4hJ3L1/CYYgxC4
RJCwKlJxSzRWtrNIHzVgVOZBqbC2dJthdAUO7EMG1nei79IHgGdBIxJvb401n6snqqeJUNV8GFUS
w+aK4VF6Qm3SBKaMEfCa7dMUuy7Vk3iqzeEaz0t7buKhb7hglhdptgrbfeYjrGpPXLFwSmMFTwk6
oUUbzkWR1ievUtggJfpa4dAbPEBOc2lBGcn/lcLJjhax9ltHKeBWIi+ohvFO19MhC5iqANd89qcV
hIuuk0kwFeb0mxiMPyZr8aq48CwXR1d0P+gCk+NizRcr9pRHdhjfjT1jqdn+brTGYLF071wTYnPt
My/ZjUy2YxYrZNpPF3hiiCatBmlWxxgnRXAbMQFBoSjyJRpBv5yGuu51lJxJcUAS7+3YYiyBtoHI
je0v//1o1NTk1I3x9f/+eaeY5NfZXnHIr3RZ/XNrY/FZUfAHEuGLhgjnbs4oiYQ67/83MmfQkz3z
5B4UgBcfi6FL961H9YAKHYsqSIiw1HT5iKDQxfrKz8N5xMZF5F+g8/SIkl+LoEsjYCsVF5diFh/U
gZp7ducjhISQ97n8RvXPWYcADvqc/bKUK3p5Y+u/e8d60SvvTwcJmvpHX98MEso3Nhr8VNKp3ypO
tykrh3s2Ofar7u7/k/Kx3syeDLAc//2SGk7PZVq8gbksSBiYBnu9saqTY6FC1Db49P/7W669m9I6
b53Ux6eyOxqJVt2t7S8IOsg0wMilIpQwFmneYtUlB2OZ9v8bSKd5Z0JukpssB+c2GgZQjDneVagw
z3H1P4Sd15LbyrZlf6gRgYRJAK/03pXXC0LaKsHbhP/6HqDi9u5zO+L2C6JYKkkskshcudacY5Jp
nBj6a5ZMplyEmXvowxwt/uSkZ6+xllEliEmfSUTc8bywA+tulDrO8d/L0CXuEQYqoi4nmtZ4JuhR
ulazx5RnPfKEZA1BKKRXZQYg9LrfRTJP30rc7Yk/mI+h19M3gCoXK+nNq+em4QVE4Hs18sZLvRW7
utGGhw2J5Z77H8k4DQ812unSygYFuA1AomZAJWLEulad+yghjZdU+v5vwd3rWml2sMDL7BNIVQun
cgkgl06zlrbr7+xZyuSgG1k3VCe7J2xs5o8pt84+MJgdCqLCtglGj1UWRuIrwiy+KPKMVYqUn8Xo
CQ99nWJ2FRH4bbr/PBkaCPRmm+8bAUEYVYEUOBiJaf2PHpLLxLDzXRWKePdEtj4vDR+i078PBSMA
uKvlTtAM20GK9JBCoUT2su7NG8Pg7HpMu2ykD6vWUjbyPT3ZYI3QEdPI/t2o6ghNNPnq0mrWYVu2
x8y0q/O/F8fnQ51X8++b74VrCjQi/3UJZnlq7+nnGt3wPn9a5FHGEnzUQzOQlkk28jxTsuaAU7KM
mxOapXWLtOSSRO3865ZHGTByXOgFRiLbQzGONCoNT0SN7LCkBzvLrOyDRjYzaQXzl6R9LTP8tEvl
AYwQxK+NLIJsEDY4FlWq+5giv8tLSHf9zHDWpP8LilC5nUN3jm4/iWOsfRol5IS11/X+Gxu7tuBe
bu4c2NCxxDNXDklVeSKeYPRh0OoazVl9mBPvbFLGHZPe2cTMQbDbPCcJVdQcMtzKGz0tTwjr22/S
Cc5OZpFfpk+fhTGWS1o6+sNlfUOe7q6zYdK2hn1x8A+988u1WDKG/mTPMZix9SGSVsezmmKXgGF7
4DRvL93c+zn0YXS0sY0zXBgZFfrGpsujcd9hIaBsCDnGZGUxu1j2oH6Q2w2C9Nsyd3dGRiWeYesj
Cz5Dfze/Ds9LoCPBaathoyyd8mM2C3eGPKOoN/akFs6rIz3aZ2iIEERapfhVNknz9XexSHEPTANx
IVacvjOBoU9gTYQ9oygg1qPsiFXhndcn1S66OJK8hSYCf6xE1ZHZVa12Ri0Ij4Dhi9couzFotNbk
xAKbTWd44mDiEU/yc6zF4dodwuGo47tZ9nPHVTGeRWriHdH6+kdh4HqdwI6StEmkeZu0DwTkISIz
O3igmNsPQ8AGTkb6uQg1sSQ4LDqSFDv2rRMtgnpbyousRX3/e+mL8hqRBp+CLUACUN16eiC3uJ50
+tmRt1XT9CVLae4aG2aZQelHp8y5ZYp8uF5vyRLxp/I09XHBSjbs49JM33mjwkNgaOEGT0C2Sytx
6E1Tf19ZWTPHXVfTwi38+DQUdYVc0fpKyp4GoTR75k7ytZZB91Y6BDbIibqyscwPEdV4BdlSrdzu
tiAFihdhMzZishA1WvvuJLR7+y5D85KSGDyYcqVUme7tJn6PzKm4VKPxUgtwiCkfomBOUiL+5BbT
rt0HgumOm/TJh0WNtdZGBVIUj10wTenRnNyUg6iLrRfCDkpzHrogg3dT3+yswVyS4K3IHuAMhNyd
VbvAI9OS0JD7o0EsumPfisqiJ9wromcLMOctSvBLisjzgomE59Lqv0FYTWtsCAhdOCKsGJlnpzos
0SU5ylg8cUxJ6gY32no4Sml0bSd7tF/raJBLlwhZwDNZcqq0zNvWkUOplA2EumMQ4HZkqDXH0iTu
O+bF/pzrtrZMe2SiWaIR1iDorobvjV5o52dGNkE5HKrLezeSJUjDiNpEhjamnrFPdqAPxfL5sRfp
1DJca37aWmO/WPHvvqX4tWlMl4guoPvglTMQQrJOhNjkspiDbhGfqxnpgA/VOP5dfBLwC+2MK6Jx
+ErTlVai3yvUOGFxtQSq88KETQmJ8YdE8mGY3gzv5ihBSiMIAUq7Ax/N1OdHWsE8pt+HWaLfcq35
LVJkWWVgilMdFToVY22/GFVCvFM3C7PKL93CuupUNm4Pb0gOYAPy2xSHZNyhsEHpj9HAFs0fpzTR
YvFbnkc9z87wRfVdnZmPzsB2pOocv9BM/gx7cx+RiTfbkGnkdcBMpKtDhylsyvjcw0Qro3UfYf0v
0JgssJAZq+cb67vdw9R7fPBVNh19OZpbzJMZVRrQbhZsHwMR6T9d2Gqn0BzzeXGgDaqr8TRYVGCx
9JFMqPIfZbDJBxwCnitUy1q4oQL+Y4jIW4WxC65kcvAaNK6/FyEUUxxHE0VxjwFiVBixw+grgHDx
UgQ0sCn+nL3D+YRMIlMcnxcti+eRMCt0/OgQJV1d5XHgYunTPDPFKS4IkCHX9DCkdMhLqGpDCLhi
jsJ5Lv5jOCVLW3EfuMSK/c1PeIYoDMbI+dvLcpowHmVyQpQNDl7N3oZW/4mGA3NYHbKGeDZ0pLBB
y+wa4hAySlyPcphO/XwZGlcdGlqdtg+dgXO0Mx7iuaWXmPFF0ruTGjVRwGToykavFoMua2LFs88U
RtkZd0l+yNH6wFOXOjdpmNGrqzo2WRQUNm6/barUdBmLuYzugxuwH29bBML6e/ZRae++5cAvZlPj
O3AD+9wJqe75tKsl1d9zyRlCdbDbplrnIr36o9/sbUKNcQDWpEz0MXpilqJt00Be1dC96ou5e0w7
jFGMnyWrNhHjrg3KU4Ue4IEEXFuW/NQ2MNGh13kut5DrF2lI8aG6uDl5g+w5i6UvGQvPCkNT/05B
U23SegrpTklYOt14wuyibUtf2RsMIM6jc1kgSGfhTG9HHDZluJLSiLbGnGrldzur7sJH7lM/KNzF
RewspyqqT6q2INUiU7/9feYkwP4Y5hUQ+e5tsg1qzJEDDuiIENBOY+knDXlwFWNyy+tyWOnzLSMw
cuzS+aGZduF21KJqidSESNWoqtCsJ+Df8xjsBapmYauWiq+AXaZ8tJsNTcFIN5BpBNNWloi+cT4n
J8ae8T6o8o/ColE5hK55iDMZn/gXOf5WpXUBLeyvnLQZMANl7y5OuR1uwZSjPxgcMq7xsMwZszEE
L0+mp67/6qfWuRK7EWx1OpUBRr3r855zjFKsYqdxzn5v5YdQN97q2Dj02qB/9AiqNk1rvWCira8W
nWpDSjBfVKULntpwk2mWrqqqmFW8eEUyFMgiCyCIjjCcvHTauXrFncoNS0MwHk7Pr1R4GuSv2Qs0
ySC64vqSN0FZepMJqr4qPw6pL5D5/Ne3kccBZgK7lkIsR2Vmr+Okzg5t2iVk+tnFatTJ7oykCT6Y
wRgnBXMXd555E4pMZA5nZ7poW1XF5SmemXlYEPyjU7c7y6kpeWBbrPKuTsDrBclZQyPIcraazFG+
6gVxKph+5DKij/01wqhmr1tnXi4BDxvGtm0wC9SyLJlXRv5ptNvqCHS/u7lxke1davmF6ILu9rxU
wjwHevatp9OdpFpm3hSXnhhu6Ryd2o3Emrg2ShvCTY+RbI5FTI5JTZjT3Zb95rkZ9FNVrf5+VtvC
+oRtdiWrxboIskJfK9vhzQgM0tSh02zhfyZ7E+L+agAAha4Z3m1dt7CXe5vUlzl6beCunvA+HYtS
MDL3FMUf9Dzkkkb+iItJI8W6ZmZhy2Arc4LB/QwzVVXHs5OqDi7PizRFcGkCazzUSb1n6ApPtqyh
u8QwcReRSVZpZsTanTuPWiLxH55AoidatL6FM1UMDPFMx5WYVhqh0Wuti5KHab2mAONQeEv2Q2hB
DVPSrVG4NFPKKqGETixxbAUjn5iYYHr//WKMw8LfhKMmNw6L9iKcP9N4YAE3gMBYS8qOOiBkcIqG
9DTMF9mmXywKA1tOlBxLp6g2Xjlh7kaH8TpSNbR2y4h0cNWm7Ftvh+3mLpXwj63BCdBCen1QeE8X
0fw/mbMIr3KqHzmguaNttuELOHckkgbpk13XAbJBPLVFMoQyV3fwsdNq2jgggJC+mumtl9alC1J7
bROUt6nJMbx5Ql6eIKikG0i563SSqVtEW0VkOdsmYSYgUwVjrc7fq7bqg71tly66io4w7DmzAZEY
qXDe1C81zk4EEzTdpqRzmpPbdMkyu7tjeyq3MxoG6ZBx9iP7TotHvZgTvYwoTr8pffuvBG9ST7oO
QLw57a8cj5oYOXsZaUWWlvcnHs361ISVg+OCuRXz3WmfE+6yyGoRrsToVjdL6c5Wx595qGUI7GIM
yPZQ2lKL8+ya+7a70mIDYFftko08P/WWhjZtypRgm/khBhtWtDykz9sgrUCAlKzsnINhK7E18ZzO
eI5ptxvequht65gI8ps4NyOFlRraad+Em+r45oVlF/QD6YsIlLHZxoOmbh35v50Z4PQoG+/dtCgr
CK3sV38R87OifmkatTxRrsmTbfrRfgizF1kVu8T3otuUi+DV7EM2IBVrW5EiGSzEVB/1sKk2YWgz
j3flqtWN6BMVKWAKBJqXcdB+xlJp68y281vvhNvngkpm8yYRsqcBcS+DQIe0PiUnLZRnpO5zP3X+
LUmP+LDZU1aaQBgytaZ6fdKVqnTfz4mqkJKsE1owOBOOFZwtI2K27zEtRpXaVOPNkol5Tdwv39ao
Xup+6RgaSapRexEio2PV8H9gIGTowumFloppHkZ1LLNYgo7UW0wWd73tmILOXS1OLQs6JtpFtM2L
VxKS3Cv7U8lx2tshrmP+xY5B+Z5zrb/6e9Ay8no50SjA/eIF29qd4//QavU7wdzyOBgumxrrNM1k
cI3m9GOcwGo8MVCt4d1KUw+O5BKFB5lSqgdK7o0g/a4IVgrsGJ00CFm1ttOkY2BLOrHhR/HZi3QA
HBx9a6MDzGBNO+WhykEYX6x6ji6HJ7cNvvZXNdVMCnFjrxVh2yeIo+/hnKDyjFGRihwDq84PFTwR
M+i3ppPaV26AHsSQRWMCH192qJSk5VjJ38oowC0kffgy/mqxc2zSnJ/U9HY6CtmunY49poTDOTZC
e69MemQwnwLmoOLdb7LgBiQp+lia9JuPVW2kGwPRwSaLQWc9rcj5mBPCxrqW5j8d6B5/07uViNzr
vw+zyuoOFmimv+SzRO+8bckYFydP6m9DuczbpnwTBtpbW9NGoh4gDeURGVKW3rhbw2PzVQmy5GIu
KLqkCkARxLheo/JND6aDFsaowtKXWbF6weAf3Z6XZKQgkElpHvEka2+IgxaZftMaJ/wFsJURbKC+
jQRvYqcl9k4UA202axv2Af0jGFdQBLD9rfwcb6bUvGpdaB2xQW1Jw30a2+5Agn1fdIe6appPJtTc
q+6nozCelqmfvXhueZJ6yDm8zqeNn3gWyu+q3j3Dg9J8NTjEv3vNqH8Vusn75UUPN2PI76juNUm6
XT5pwOwqJAFuaKtD61YB+449EiyNbiewChZt2foHROGYcRyohqZWf9ZB2+199FXXiMPxMiVedZMN
1nRMIv8PnSo045433EIWzTklBqFjF7poh9r8og0Hu9crsCyAlgljZTZENawtNMs4WRpMj0zIn7lT
TQ87Mi9gVq2rQNkvoOL+fZRikDVFWmx06ASfU/6ghep85bZOM3UgLNsclPPV0huCPWm/0U/Dpmp9
gMHr1gSUmS9ZDNVQY3x+hGIABpaZZxulX6Y2VvsaEw/5Us46h/LzouGDWj2/imIGhc+velp++HP7
tdUgU47tyLg/L1ZUoxh0UDHN32oHN73Mc9laugwpq+ZIsZg9mmzSb9Gc8RMTrLtkB6darkeAA52O
Tmy+TB6AAXrRzZKa4t7LjIDMhPk/HLsCiQ6WfBfNwAmJkbOILRANsg+9fRZOAicNJ4KmN5n/kjxT
uMNJTAg6LYNyaGj3HE7jozVXE1XPscerk1cJ8egLBskHPmONYgBERSTS5pyMVN898/ldCnaafA0U
7CaUFKwQzneFxebWUUqXwW9aj9H9eWFsSwzy/ISc3PRu+p/BwfIZaUF3t008iSEd+zuqZU6Xc1WW
DPBVCkHURxBn/yRoYemxq+RaYSZYca79py9k+UqG8Bq1HPDp1Pegh0m5wdt4s1GeOYQzIWouVpPu
fQ8qy0+mE5QfK6ulmEKw6j5kw4tYDiAdyIopT0VS3TleBb+6jnqshgOFPoHgNbvM3qqYyT2KA4GM
OkJUCK5Cn5r1MGiYFpTjCvqMFgSYyeZzStgVnmvkH2kHbrBDObiGvGqfhhL9eeJUnwnutqUZfteo
mY81FYKt6ntO9AoWIurgrlAXaMgcALSWKHVVlZKNkgOX7v7Etoxs10F1Su/NX3eDHh+rwYtR0zsI
jXtW6a7MjtQcR0ZCGxixJMTN3TIxhcXuuXGoCImLT+W9TrXi0KX9+GnpxHmozGPcQXGRaJCa1aSP
7P3o9CbLQ3iOsfyABcvg///WK0Ah/eDVrzZqScgmpKeLTIPFvSZOg+BcHT3AOBbi1cGctI4bJTbP
h52Rw1CrxQsYLniILtN0OxzcX1XZXSOzK957VdZbpbnIsOsmfg3d8aephH1RiU3cu1BzRDruphxN
za6YkOyt2mJI18mon5kF4wyZ+6JkJav7DJLh3Mj3NDtQ98GQ6QE2EWCyyOFHgkbbdRlvZ6a1J8Mb
RsCC9EKztLF/6vH4i/q0ejSomr1JXVnuyh0AzwwpcamuJBK5mJWicpsZ9MZpROFYjmLzzVIcyIAh
40Ic6TyjdXmPNfPcTjL7R0HNCsglBAlEQg1ggQdiCmT+Ospry2Oi4MAYuBM1hAyy8pKfomi3XUXR
qJtMH9w6mU6d5WA6ml/WzBmOnQtkyERChxy2NTalWf3CFoIzsAj2LD3uIWTMuwomp3vR6ds8M1IZ
4iJgEVjkAxUbR1os2XrCjXsbym+XEdgSTkj/QREAm9pxKmtLajIrCzGsm9YoojOAo+js+gWT0n8f
m238UtO02D2/9e/3n18VYcNMRQOr5GV+vwFmY+Nu0qfLvxdHAdp2pP871oJm9/x+KLuBIYH41o0m
0XYjTejjgHr5OEpl7P3WEg8YpN1b+7M2UAjiIMCpWTfjjVeaaZ2rpwtWtfrq5yCTvMaLPjvwSKsg
tJK9mHn5daN2mL52+kBpARHFfvi+f2ZzGD87BqHUGQL4WOG9FDFSHsP8XZj4KgK9td6MmA0+6tVO
CtBfz/Mqknxr3w7OpmBuy+2Gak55tAyfTYlKh/sx4ol5VKbW3BN/K97hU7f/lCOBV0ZMN0HIIj0i
peDjIOFCdjTsnpdeH+BsILDlBX+jLbD3itY7O/NF63QSrgdl/OFzaYHdNwp99fdPcEhvVa9jBP8/
Pw3uawIXMFGGdKq8Dc70m4aHsX8+el4qPxA7tsOSnaYQJXYotFy1HI5S1MXKMnFddjh/kQ/U5oG2
+V0lvnV9fut5SYtQcPOD2/lvf+D4zZuQ1bUuQW+7TRietckMIK6kH+5UtYdO76w1r+5EoWX86eOx
+sK9RPd/CuS+srPsayTkN6m+CkuKvVOXN4pVOsOOYT2U2XH6noT1jmKGT5iml2+Rkz+m2t0UbTn+
6CWBXVi1GWzD69vDptuMOHpfpr5gj/ZHc/OsruP8iEp6WUSBeWjSCr1jk2qLdKx9gVOUJZ1e1W/L
DTmBGXmzC0ZkEnDk/sCxmo13dQHdxqw/dF3fawHwLCWKF4gsammWPAI5ytAbUBMj9AnL2CKurVsS
B8tKN/8M8oPWP0dTwyGLrMEFSH2JNNmKTQTzXXwwSfziF6sPzuw+ZqTloSNM5zUVjapDG6EOvzhW
6FjybdrBVuugCjBRgvirDB4aRtCp3mjxL5NJ8M4kmlmg8dwjWlmFDiRVGeM+9yg3XTRzDLcxdJTA
FEGzFEfdVDe/b5A0qbBcFiPa6oYbpOj9mRiIJNjWzMVYecOCIbK5RC2ZwFmY7Wl06ZC9N3fpVwzD
579I4OCSFkWy9jT3n3zuflotonxG/MtW1HA7OBiuK0XNFoackfvg90D/26bOXOIPZkoDpLju8uqC
4wqmMe0937uOJqG5dua6e10m+8gCWcIAtDyktrl1Yaos3boCUTKc6GF21wzzWhFbZMeWU4MxlQC7
pMzC9UT266pFjuYJBRATw4uMKaDYyX4GPm0bcnwapBCz9dMav3zkb4tcF+V5LJEqBxaZhQ125LTH
FkoD8jAoK7tPDctFxDy3tGiFzRZ4z4r3nZ+dVJufqkD1y4Y6fTGZJhSMiD2S/ttqJI/HJ3GEmhrA
bhHcWs30TjoBI6XbAlTpOOVHJU5tqhk6lvqwiFpsvKGD7Lwt9rHQtyTFz1gxpW0KWwfrEw0VCz6m
Lhsa/bLJqh+6DkAi7SpAL0bpr32r5CdobWriEjlJuQwDNKwSlfQgTeuHpndL31PxUk0x8GCh9hlK
jl0R4dDszFvI7PbNDSW+i7Gl14Z03XQQLdqNf0MrTPN7JopOvjZLr9jROARt9KT39lVnXOnBEMUb
MbMHyb/3iyjad5W2qjnTrFxyBjB6gV+bUiAgo+9+hXW2bCyzWfeT5eyIEg3Dbx/f+MOHcNmT2Lmf
WlgBlsuv3GAPPOQNHoUgFot0ln3jlbEb7FNAaFdd7iSnHiJjHTS0SzEdVWML7iVwBsCtjJ/HRV0M
NeqJ5AHdgMlV1v0GY/cDCAdJtJnZbMpquA4lJjkMoqQ7ZkuBMms1OsOXa4WQERPHnVXOB9dO3hDs
WWuIZ6xFHYVrb39ziFobhv1boolYeXKipBk21pSIjdmpZh6SJivJIXhhtKWFlSzb6GbnH/wK0WQK
MA7eEbhFEISM+iaKODN7SzRGx7kZfOFQpdVYfJPHYm2c3mivJjpSx4KWOJXNN45z+71koSw8k2R2
/yPOMIvWI4NKGyPmYYiML83BRldI+xZEIsM0hwFbC63vyHF4pUPth0ejdJMP7c4Ju3sJVZiyON0k
NT6Lg3C85OpxQion7yQ49v8ww2YbN7GzFqy9oKL4vFnVt3K7bz9hCklmSLvsAjIxyrHaghb4GTr5
r8FOZxDIDEaCur4MUXOdi/lWcHVTrG14soheunoPDPhjYlvuCJlYt85rSf/gahLpzMcb1AIU+40R
FtYpinyE0/UAQIXEGjYAliqjhGxjwvuq0GnLEUeE3qUE8hZkRhBaDNFjqWT5i2iYS2TK8gZZnZ5x
DOCIrgagyDr5rWawj2SOSBdXkENbO0iw7X2ja+2h7eV1zK1TKZDBMyO6uQaccsubon1jyGiWd89+
ZUoOoKAoDbpzSzbVIomRfutd9iBBB8+7X/7oKnQYY4UJ1J+6ahUSPzjVuXWAfojoOT7moMdnNc9l
cPKb1zbRupTBManEH43Wzzrvy13Sp9qhHl3/ILn1aOpM0woDf09nhwjlqugRfreokQGv/9GAP4L+
8o5V40Zo0kkFba2PKoJbiHZu40o4KJYSDrdan4Nn5RVTol4VBio+q0CRptnwRNrsN8w1WIXRMq8C
zNTCALf7rkqAsmnWviSV5h0a/1rVOK3xiZRLVKWokGwmGF4CcnDonWtaQaQZgx4NHOvOxrxpir2D
HlNAdiBaSYOBPPWesTeVlu4xGeLiD+uTnubehcCnaO27hDVYjzYgAQKyOpF43GuiHuOzNmh/hrS5
lrjPtqVOfMTYiz9lnn/QeUEX5Sd/yrZ7y+vps56MixniZceiU1rIn6kIZ9KpCffG45CdQDKuq6+h
AU3T6v1nNUrnIBTetJ7vY6yFa5tSMU6CeycsxsPdmwoG8Y2e7zKH+8NpdkzY1w6J50durReAPpwy
UsUha8RQACEO8fw2HrX+ECMJc+Nc7sFPn6TTXyTq/wM6BbjgfnTIvCFcjQFOk0ar8kMbRe0my/ks
JbhRh5Fzhl9ll6SXG4wMv6dAvzVdeRVBYZxdlRyqOtjJKBcf7iwPQaaTIpeOfnhexJOKtFXMn730
fpDTtGJZRzNn0MJdFFoUbwbT1y/G+DaKEXFpeLIdHXFiwRpsmFiUDAu9CPx0TX/gw8O7jht6N0T5
Lw+OT6y1ztpusqWuG3SbjaLZugaVR6X1+tIfA/Rljb1ucTefrZLzew4OStYGchEkI12RfdMi7C5d
g7bVIkOBBtbSm+34iCxX8FnvkyT+YnLie4cJzB9OU/MrLwmRyKS1UZm+LdPgh6+Xv3N7QM0EFoHW
O1wIEV9y3Up2DBQWCVGiWkuDd04gN/BfbJm03DvNeIdSF7vFLyMuf0RD90852ChrsORsaNb2iJnH
c1+DiHXS8g+OvD+xmd9xQ+FEYCawcwcqwq7xGO97UXkQQ10eqJkYIZ8r/C+L0oPwY9bkCyBEtDcu
s4rXcjA+BHRhrNz5HKe4T33A23lS+FiepwfiWhzUSb5LIsCkYefe4xRRtFd4IJmAUawNt0cEZqMg
s6122ZTDPuvozjqCfBifQvBRW8wOhA7PclglMbZyRlf3SIBDaGmfLm07ODa1sva91m2lcpaydqdT
nSWoq0jEvNol3dvpGiKS/d312h0D+Lofw+KtYeWqZwClIV/5WKtLhcx+SqH8ys7d9H+aQDRrwwLq
0KAiKVAKN51X7ksDs4o1hKdYFVyqYOtgj53wa509iqtFk3TkW5RyU9sZgEZN/+kGpbiWma9fwXc3
ZH3vPBiSB5EnG9RUlD7j9B5OEEZrK/mB5Ud7sYRq9gFil8Xgy4+Gsd0q8cWDBoJEjGanO5Qm9m5U
LjgFInEc7pIdg1roxiVkEt8c+muGqzXLGvPAcfl/hT2DISuZESpNvgFr2e8rvKhxQKrPqNMFgzEX
YWrXaIjYPUJ1YmKyoLxg9TNfZVEeOwca1mCuUPcYJnLeQVwHIrF3eeTsOUtvitRjuMIocxckpCgU
00MmPgd5i57juPmf87PEf0ap0h9yTUNCUiJJ1bAh3/23lGyEVw74PQza9UTSjNsCzgkTy1m7JOow
/UJX4rAjIhoM8rXipUbdjEIgb90XY7R/BWrpGpHJ0AzlSRINl//52Rn/T7aXa9o6/4EwsUNKRrBk
f/1f6WmgYjj7jA3PLmDfSOIBWn+QElpKwqqX8VIqJ9rYmb7OEmt8CLNB2RB92CI8s+1oG1VC1aP7
dsI6IECzsJLkBp3lTNsR/6F/TPh48CKX/59QMkv8ZyYyr6rn6tI1HEeauu7QRvvP510rCfonbUHv
PQcmcGiTC35v9GfeKE/otLIHi9NPrKT5bqLC+quJgZcDH0yzSA7CPcfg2u7pw9XjRhtreehdTx3q
oVujRkpeLSN5Dbwx2wTohhlatRtW8Ra9Y6Y/sDjqjxZjl6Zg0E2YtUmxgIygVy6QRtqQut2d2jzu
8RIrA/aDHa7sBiQoZiVgkBZxBkUBXsB3oxOC7+wYFNOwqnBRUCiZayKZi1vTCvXCC2AB7iIBQisB
fam4ZBYu6FCmeh4dI7iHS/RzxO1OfcSSPcCkaeKIVRFa206B5YIhh/epKl2Xd9eGylZhQ+es1Ry7
HDJREol5wAt3s/DaNQg21gYj8Q4BhkCIsyBt+TcMfE6Gto0LU50nWYRbKxyDOQm62aCnrw52qcHg
ny/Ph2DU32N0jJt/v5WGebihd/YOq4G5WJPQRmOTII9q/lvPv//8q04oyTEgN8byp/Aq50uVYwE2
jPY01SUWjIKjqQDTvXLHnPEmYybWAOOfqlfuDcH/opqbiXXQuy90hwj3EMDODU4/SdcQEDxfUgV3
orVR5mNguzxbX6Uwx73okJIENDLWg5anlOAtUSSRQVehwJv7vEgh39AjW1u8UvEaN08BaaVydp7S
/lFxl+FDhvRB6GVxeD60kug6Mo5xlT4cpix7tI1d7ejV0kfVLlNDLtZkGufOQwoKQexTUAvux9CE
2C7KmEQDMPuDGuXdqEukGy5JD2An/NPzklcpkApHgTW1Qu2U6QU1sd6QHEOdda/70nyLACp6Wjy9
THluICicDEKy1U6EgfMj8Iwe3xYIFDMgo8cYGDU1Vb+UEck1KR1vZpwo/EfeC2+ybkZ5TsgOvjZG
Yd3UeHESS9vYbeMd3AFBQV83gGtNOXCkts0DaTRQ3st6PN0GPpUnPMo1Kmc7gB+g6mbDCMRvF5MT
WaeGc5k2D0uxeqWHpw6TzZYOzHQctCC/EChWMT6sv4GOkmXqZA2ejHJpVL04DKaHl9QYtQfdEsai
dEOXtChjGtXEKeSVGJbJfJ80892Rr71ApjuS/IqPrsyTRcB4y6yz8mGBFYSTMRGlMIMEmCh5JxsD
xLpnOSdRq4KMT8YYYF390xWAL6zOwJ4Fx/qWBrgFirxwVqGczzBRCq1POQjZpkwtHWeoDwZ22wXJ
CypT0GVrFyN1jL6CcWx0GN3gt2KHQJ0ynibCxplNLgvDqAjKkMW+ceN6b3glpTndr502RuoS+Qov
aYGSzK88Jibz92LWG/LLsJ7UyuWoQgmNAtStKt5XzTw6mnchaC7h2ZbhCQ3FP76dDAyzzxQN1sm3
bOSraf7FHN4+On4fQDuqMQQmKlvXFpbIkbOnPyfCmqXF8UTP1ToihWs7ZDkCDE18o6YYP8MZl+4V
mQVbsGeAAyNY2QNWY9TgGVIqdJ6uF/7BtWvsmFuW/5u682huXEmz6C9CD1zCbGZBEvSUKImyG4RM
CTbhkTC/fg6qI2Z6ejfL2SjeqypVSRSR+Zl7zz1IKJKbgeNm3U4aTM9Br66pNUd7LLMnN/fbeytp
BMVqlT33MY+I1h1LW+ZnxIXpVrWefqe5jDm8xs+PlouK1y6Hi4ULHEuqRahLmUK2mY6Zl6bv/QJw
nrLeJcbAYKqB3gE7OloOM+y//vqACHydV6n2StzACKPq6E2IguDHiv4Fte+JgZu/9+Xo7hK9+1Wx
kg9JPtZ3haG7q86y+jsUjHYwdVZyFkM27ZWp3kvF5EMNmIVHd9xIjJlT6LSvbfGW2Eh2I4seoxny
kvoEAmau7jrRL9sVrdxh11D3nuMfw9i4JESo3IehrR2mwmsIFIlXemhRO0DNuqOWYiM303UYQ6Hh
f2vUVpb98oIuq0oLY5pGmALzf+engi10TgeoUV0UDcdm+WAzQVv3yhQBNBNuULc29izb5G2Gzr13
aTjIBqJUtELQTLkJYwg05iEhH2OjMS740tQexE5xYlZT76QI53U0oVZixo/SWsqLzavwKocQoCkp
8kcWteY/E3//gzDv/wmM/rfE73/73//c/f/J7TZs/V/KtCUX/H8Fd58/AW18/mtw999P+Gdyt+n9
w7RNV+gs3j3bcf47uNvU/+E7ro4F0jWERWLrv+R2e+R2mxZra9Nk8Gf5BCKj2/sb6S3+wd/hCVe4
tu1AWTD+L7ndlrV8J/8aFssm2sTAIwhd9h2LL+XfCko9Q3FvwAMA7YQ4pOirU6NBAWvNfAw0xnIn
XWTRSQM7O8nqOPsPk5VvYoxiubczIBQgDG5w1E2LqTdkToSSrcjqbQHvcu0o4jdKpm1pW3irlhSQ
jI0+B3nvBAaBIDjyGZobvgYZJb7JSl7zPDdeSAG9tyNQn0b2NrcEJ9jotLZZjzc2WeyooPpyBwSc
3p4YZb7mCd560sf2bRV1jLpW9ST8XY5GPo6ZqOQWCV6pdXEz7clgB5GbWLVV48E8zgQMM304q6wt
2EyCsdYgH+rUyoxZPawuxlja0D2tN9fR2i3BqXAO9D7oCPdoCa1ha/ZVJOXnLD/n1PphQA7Gf2lh
oR4RrdyR2MBheLBZJa5hWwu48mAWo/whsVGtOsA/w/yPNN6hL9HNI8pAEC0gxyhe/zz8jGJ8WH9n
cmBO4AKa+UNJD0VI7qEDN9RWr64LG5nRgxYt/g3yUGxMyc248ZhLOKgQrZnAY5vkksRbdLrWmTQZ
SeuAIxWNg41v35DhzneecSWOARw2ZwXhZSNbZ5ei/oT18wV3IWfkS4LUFp46+RWq2/kwP+uie0mJ
u9AZlZZIlrpTQ9CN40/g4sWmi6djH1bbwmB7W5hsrWc4E5iCLedL6fGe/nCfDidX2RebWcvgRt0q
Ht3XXPPRmes7qOuI86hwbPPQuBazDHelxTOYTHKcSunuNN51NmMZgroSqhSWauYx5w95fQdblhV/
Z6gzwykSm2fxmL36xXNN4Mvc8++kV+QN62gp44kiUyZ/Ue5ohHIWdJsSdQYpavZblDLu5EycSCJw
1in7Jy0pPsEGMegXGJom/+bkjXliSbGVJunfCeOlVdkYJ1yWz0olR/hGWXUnM2aQbfdNh7RxXYzs
zWfG9iwb1U/zHJWMF9rxVunppqy99MjogNYB6YCyyMFgWn6PDfo3RM1oAytcEaW6Mp1yDLqW1VWT
JzsrBuwNQXkF5ReUyWInJ44V57yevUFOp+037I9WGAKJLZlF0ayf1UjkIk5QfZ2IhFmk5xLdVhan
tiKBBMNpRd+Dwa6UR+i1UCEVIVXAHNSnJT6gcqrwK2mHXSlz1jyxm9zpQlLOGhYyRLAQslfTA5CB
5oDSogravs43IZKVg1Ew2h9NTOYL+MGJ/U1r9M2dmyfPui3tmySq9Kkv7zq3704+03YMJSgomjUR
QytmY5Xx6AdkzMLs5POzj9k4tw7dkJadgDWjrshufW8xBIq/VfkY65cuJUhqkhgYyVuyHYTfa90L
13OBVsYYn6O2Wz4J+RdLkO63xoxE+u+SvYABeQoc9Sx8lp9QwwcjP7datW4GkwsfEDEbNIYtkfk2
GNg6TBYBQRdNO8iXT4p4mhxzphCfod5seyIYzOwbBPzBw0pW9eYKvzurqHDjebAJdQ5HEDKzE15V
e8ExHaCL2HmwgDPagxHbRC+fDPz+I7xv5iRwq1IIzQ9j8YZgiXfAh1XuzQ68NTmyobpBo6sy2HC8
YVL9LmToORcP7QNmuR32pqPomFsbz5qAmO5gsCP0BcoaOQehoe3cWN9JQzslAwY2bLz4RLUFWdC+
x4zB53BCv46buMs2SGlRWFm4Gy0mvbS41UOse9clGY10j5iGVgAVWsWRbDkKiteiHm+lo6/FsnSC
Dtt0UDoI3q0MDdE5ICwNwlhHKu+U5lu98I4jeG+UrknO1i6aXqSxV/W4mZ3fFlmjhscIbSgD/Oow
djHMOOy+xVtJXvLUvCbOxZPsFPmNcVtoCPVZTE9Jfud5JCh5yW6YohfagGs2+oe8BUB4TLLv2gs6
F6hSKqiIINTD/ilm1mlgmlkErBWAWu7FNeFNdPV2kIzmaklI60ps68csZFhesuWWr4OXPIFLgx9F
CKQZvcv+U9b5KpYoEBx8Wh5IUoTLG5A9kf9WR+VOJVR/0g104yOKf2sg9PP023Yp6AxaShjNQ8I8
0r1R7a87+nDlmw+NwldGwoEyjTU/+JWATsh50g7gGVyy2DlNbPk7M7Nm2LDDxFWvjaYnb7O9xETe
eHpK11M+pANCt3gTTQ5vq53oJrZFJspukb///TXGM3odTts+ra+OgnVx18wJSF0dT4s+YdGuQ5Px
sc2sokYTuc2ISjOHkVcqflGzdWz8Zj81SLqbzEMm1kGEzJ4E+lNNZncD+67R+QiN95BxnxyIIPjq
uqVrqDfwoyhfSUHuv9rkpejYAjL7FACBcAAtZ8eyLEQMQ32LEnQ1uJh7nlTRb/xM0Ac/SmcA3vni
pG88QYHTtlAr5gvQ12Q8MI05RIDre6P8AqG9Q1C+lT6YJ7aYKlkUuOcyGfG/EUTKzoc90lmJd1ha
a2R9q8U6iAp647Gi9nmAivsEnRHbDkQJCTg7xB1Gnu0nVzKZso4Vruco4iLN9rPVYhyBO+t09zph
n+5EiJZzarUfIBlAILmyxB/C/9D5M/smhXHZBVrN9CY7dpYmYUUF3BieaRIXGMQuxsnAjthF6fWe
633Xp+UOXsM+bx1SGzJKNtzJJV2bqS5GyI9Nb7Kv0EJppd5F52+K2a3X5djuI+U/Alw5ExzImc/F
yC6w5vZMSwF2xv/F47EPw6e0AFcvgOdJ8xF1lEzYPzhPbeh/xtNwc4r0a8BSsIqNeuuOE1nepn+R
mb8bXK1my/uUo4FZEeECg66QGdNj/YM6hkIyTCMM6e3Cw1P91YphzZYlR/TAwB7TrGStEB1ZgKJP
/pnT8SfHbrAVSjzXkX0N/Xoz8g7w9Gkv54TZBOK9XI1M88inKgz1GCXIpOC0TuDhImJq3SYJ8sp7
06rFxAbBkoH+JsIykZDi2RvJU+9B9o3i6SdXLTT2fqnmPAYzPnqo+p7qcR8V06NLdKqd+08j3DFF
/9z4wzZL0hNNVj2ru1o/dZZJaIH30xUqcNmOIG49NoP209DMzVW2rmr22kiKddXjxGGhmHhvNJmU
OKuZaJKZzEsncGLgKCosd236LVJG5EW+dSeYOF796mQ/vbL2Vr0A80c8rEiZPUG1zF/QQyAXhP7k
mGsl79h2jU+Vbw8ruLwfpy8twecbP+QTZteiOvV2jppyJDKouvcX7R1hYWqFm9AAE2NAF/WkeA/9
39IvzxDr90PGPla/E3p3kFO7SdELAePgSGxO2vySxOZp4JdmhyOrqvYc0jwF7Up6uI1g9dPGXwZr
WEu+AeYrI0TjegFAlk8mJq5SG18ImNmHbrhNCmxeDFJZIY4DuDPLWfcvdQxt3P9h47NLB9iVgOfm
Wj9G+gfZG+yWKt42N9PDA4w1IjSAZ7M5wKrHv08sg1LcxPnN4dyYeM8l4rMsbKj2h9nmdDVC9Fi4
dIs8Z+w6nqT7lJd717vNGdIMj7gM2I4xSGDQ8gELnzWW3Vtip0c+Eei58+Dw+KPIa7aDO60riL6V
3m1wVb8NQgP0881jetSwtCIyWfeDvtco42Ore/B76ofQPhRGJQ5sgO9NvU/XDF/+gNTYpN74CPxh
FYGkXiUSMalOFSMm3IdICYnAUw5Fpps99MlEthvZGdCtOC5TYdsYJrQ3VdnvnkuqFRf8tZ6spxTz
dhjidNKYulV1/uyB9cd+tJq/O3ikcr6PmG5VitLLMbd2hzOa8VXcuUS4vFg9pSi1dRn/YGdlNdMv
RY4/QnTDkr28dhyd68l6EGz0IoB8sfZTZM+dixcSyddck+GQxQfdO9i8eTNuL1OArdOjzw7A0hwS
eYUQ3Jd7s37MmEAoK9C9JZ3eDVhrXPC5pIvHGi0bcWdOfa317KBNE0VXtU7m8nHANKARugARASfm
YUR5n+n9hXd7UBY8Ka5A7SBWZWqC1mRPPJ/MbqJnU0E/hs81roTZH1gHQiGjxTUJHCMb996FO5oo
EG5Jd5EXr7vnsuRi4R4Kk72ODGHUXztnKX73w9x94oVYtWF/SKbxMRLGWVS/EZi1MDwqqo2SS63j
sFDFb/7J+JanH1pmehtD5mlQS2MkuIhhNk3h3bVVeIn8TabRcpoKHXq3NxAByoUCTgCigSapoEiR
89EdrFNuviQOqXLuq0GzlIdf0gcSjb3BKMWzrvNWHeaNWf6CDtkmZX4XF1GAktDwPoEmrTw4U3CL
G1DDpv9ZGMA2vB2plTl1/3beZtbN08U1RU/cpwcdP0zRXHv1UlGDCXHOABcmTReE4k1F6M0cbmyA
1nPHq0pgKbKLlQ+4FAShpyG76m6KsllHRxFxVLTa0wJDHwb64MrcGpjeFXqdfNGIkB5bZ1zK3gYi
HDk577glaE/vF0hi6kbbGaeZHfrbriKoucWRkEVElinUDhKr0YX4hC81U7rkRJIUkF8LJmbpypwu
KIfXjnETE84X9MvFFwBf7vMfSzhbrcjWVrtP5mbnothig8FiPQ/QDl2aZRrfIYODhTr0p9wJREkS
lfBXLPPZU3c7Hoy1M3+yOVibZNC1o9w5FFgYovZxMlJJVuuuo+tp27MDQszj2JnOHjwgAPQZM0AH
o4DtX5sGMBwrOgNVuNDyOz/233sUr2OYcSUvwXF0L1q1gj6PIqFBmQSkruwRiPVb8BYmARhk8044
S7DF7arY2iRMXVdmclb9EK6HvuyCjvwhRvb3aRkX26aG/K60L4EcONdgzYeckgPwilDYHYMIDWa9
9J7YhG7MWNuNtXplTQmjilcwdzkyUkJihmp4aNxoIJcJRf3Qafco3ba6Xn9L9zkpyPnpPD/AJfaQ
ReHJ02rqQ/15UZw5QuwMupexl8fQ+m0GEnLRVbdu/5D6uHMoOH30BiQ37bRm2g9jPq9b5rHOuYNs
O3vI1Tj8kAUCvqW/G7AspSCGHeb00n2Aw4jzDeB6Rv09FQ/My1bTN+twdnL4GTc5ZH9JtKBmczqX
xrcnQA1nTKsnisMC/gavEAi194Gz1YxAQNAj+AtcKQUl+m3lHhJLYEW4DUPrc+S9sTDRCZ/qaOuj
EDYyvLnGskh+kK+cCWjRDmbs/YG4tWNvshFITetUbY2KLaXq11UrT3EE4JttjVZlQWemPRTS4wRg
KZzeHEXaKtS8TVG8LVLHFJB1RWQVgudtRIR4ZE23WXqH2GoCkC8bT9xyryeqhkD64d23/0z5z6Sn
BNpn+1aIh7bPQA2k7IlawtkRqikuIDaWQ311mQZFBeG2pXdhrfpJ3A3qBStZqQnBw2Ouu/c94cED
ZlAP2/TnQPfaIF3HrnQEu7HPKmCtHZj0YfBZ3pSKoXMRhNrwyzIGln9HFkehO2otjP442YZ+ukDG
SX9VF0Safrg58IndH33CEjZQdqKFX8iqYZCXNK4x+91DTBSXE2kw4K3sDBf1j2X/sVLogHZ2dmm1
x27cltYUJFFI90Df78ykW2fu1ZmadU2NLtPhIym1F5FiUWZUn/F4j9wOjW7R8e/Iwyzz9jjWTLPq
ausMh0rdUWEE+hKJKqG/9vpx1phROuo3jnLqbZTy5rFs8CBa1GAMQwd5TWr7qbYyXjy2fOXecH7S
TOwasRe+s9MIqWUwQxDfu4N6V8OD6vsPeZs8OjwHo80lX42bKIKcMTlEExcFX0fOYlQHwlwRW0pJ
m/vex1RHmwU7rcw1uNhjl84/tOvknYFNGvxbE+IkhPhnbpwetsFrxbUfar9O0Z5l+LawcGix/96U
ep2+wvTZJTYNp57DS7S4gakgxJeZ9ET9Tsgu/yQj3oPWpUrUS3J35m1v/47q4mguju/BQFJj7Kjt
UdkvA1laNHd+C+mekdOj0ZYbQM4H2iF2jY9mPsFHDBR/Ee+Ga1dlzNTi8RM20TOZjKR8JfxbnuY+
Yzt/sdL2s8mGP3UDQRMQvj6jsa5OVoEfWn6YcwAugvEgXCYisW1IUAb842Rf86yELaMMDX8wOuYB
plQBH9ek8Fg0CZVoXovKv9iLJT+SZLRkLwMtow7pe/T3jn+e0u7sToyouwsSpN1kANyCGlpjgId4
+mCHT1LAhKIGjrtXlOCYr5EeumIVyvzSDC+EM9ntT920d6q5yZC7k55WwgzqEDhno/1E0oZJs0X0
38lMiP3LirpaOyZwv1A0a7+K92akkFQZ2TMMGJpBcUU0fGJXR9KcBCghvvzJJ5nA3/h1eVNj/lMx
8QGz9lQAq4PbGrSXOv3uh2hnMD3zY3drQPGg+jKLQ9zqgVLuzmcpyguxIRb6ZAPhIx2Kchs5vEkB
y65V4i1O0wc7e2l10nUWt179QkrJPizq20h6gz5+S/GBMvauyt95OU6dQxTHi7CfM5ieSNQZPHzK
sg4m0gX71FmZMYYSXQ/MWF0iwdDaHw90yeHQPw14B/LSZgUJDTBb6CGmv01n/84LXU7Oj9R5wFJI
ws13ytAjnXOO8G7nGvUfIUk9zY8T0dADdA+n9bdt452FkazRgQERfWwbQOva8AyuSPOzjZ4T6Uxx
Am6uipwgB20/ocKe0g8yOWd6jlh8+IBlySF6CDWks+mfgoVCmqP3FMW2j9iIeDG+aP0nGZKD0/XN
ofcXRa4hEFs5Hi4ZCM+tu2sJzvP67CXOx+NUmRdq9GuL84yQOhejVMhjb1XOsS24ewdz1rZ5rgFn
snipkPAbwJ8gp4NPokuzLqkHoTzybvHMFoJGnKdP2vdNTq2mFRcC3HuGeZ577rFuHADivhppVxJ2
wMmQFG/STV7INhs4X4orSX8Ih2IGGdMneLMVItwjl+b00I4c8F6avLodSm90hpSjvnWQuWtxm407
C5rfWsadEXT8A+y0l3KyZizEqrw0rlrJidzHW8hWA4SZvEHg2CQ7kPjLZwd6Uwawp+GFRmrH3moX
edPRLl1cxOQoMnEC9rlpXYsG1H1l2gq1H81aN2xH4sEjZnpu+jaZ2Ao6kwzWImdc0cyvFRrJMdbi
098PTFMJlkn1cxr6D4kFfQW3rWiabB9ZhL46yQ4xO1GP+RZc2IV1854ci21tfQ/c+Kxp4mjVgE+I
yfG1dPMelPYNjHcCoMcF1VMW3pfT4JuoRjStIWGEU/SbkhCJRb6SxVuTaFg8p6CKqH2Y4EJ430ZE
PWAsWWJL0vGZlJpXLwYVjO+bECSTJFjcK4XP0AkrV++JrY6UGch3cRA1QnfC+bDfbtrx2PRcc016
ih2OoGqEFzuceeHPU1YjAHgr2Lj5qVjH5ZIpagZJXyCd4tbm3VLrOBY4h6Ayb6CEkwGkb4SGJYWQ
B4rViQeCEc+lcZP0oHmAiE2W9hXNspWhbZ3G+CScItqZQj0YtfYTakDGqp77izD08OyGZVCDQ0W7
oOen3h3uO62Z96GBS8HILnIyjNu0PMWjU+wZ94tNJS657TW3DN54jL6AoxuWRgf+WgA+OgxKY0Y9
LgA+fP+rIR+cPVkSj3hXy60pnX25iCUxDaXrJNbjbXQeifSCod2PO9QThFY6j3PUb+vM/bYMlmMj
G6a77NCBqD96INqncYtoDm4VKUA1SZewot/Htmm3JMNGVu3Suzc20YR80Esed62m6VvoYHqi+ydk
Mc929hxVbv6kuxDaySwQkXiwYiIDAU56jnEBAaf2sad+Ech72E/7gzRya9P2rrh4GG9gjwzYbfj5
1EtolCNyLkpfNUdw6SaJwawqJhYboOKPA9HqAbm5gaHPIdInMFcuwht0bBZqiq7fYM7ltDcJFStC
bgGX14LkAl7CjHf76FbPAiffwVf1ObOi8GxahISBWN9pYy12fGkvfdeb4KJFUFn4nVI4Jr6G3pM3
NI91TleLWlh4FOCDM3tBlCGQaiYChKGIsWCpUS6jSE9PpewPuTvmW9/69crRDIBdg3xHwg+VtPx0
2W6msqg2Cm/11rOGeyE77xgiVDl0Yfrt+7wh+5YXolTgDZFuxCevst+QeBVnfxlC5RR83WBTXg1M
GQzuEIdaKaPaRNMwA6XTykPM8Dz0RqLWB/0lLwlhbQwTg6HLarqweV+r2NyXbsxPzvR3PiZjko3z
6uAsTylBlo7dw+IqBA41F7NT5vu7rscwGqOPL+b5dCXYJL6DlL1Ll3UXhPQvZ/Qt9D/WjzI/+VH4
xOSOy1LahNteFGc7+skjzX8iQmPoJOW3bLZFmL8pxGYuoRxWVr14SkPHFqfviTL6dds7ZDDZfEHk
U3W8nHyhdWJdk4Zz1kamv888Npf9WCQ7QHK0npIhhp+6L4lUqJCQE7rsuRzLUDvUkC89Oj2M0tqw
bmHnBC0yf5D9894OjQ1snx8S2J6o9P015/K4itzwSkTHJ8xljW6oApGoMZireRfW0ClppOP7vGBx
5sfm1ZeQaMSIOADe4LNCJbNegvzYtITXzjc599M+31s9BUA8s3AjHAawGe6OMCKowvfrz8T1+o/F
d1KJii011vY9Urw3y8W0XApKSsfMzmPav2J12prELq8IuOSpm52nzBPXPAb2jct/O0Zmf4BC0a7c
iOV7I+OQ/ANHBqJ3mYPpvsPeZ/oNjRkb71gfiCjZ6BMnS9xbvzYrcirR4Yo3kdzGtuLsLDvaGcYR
fz9gbdB5wWtmuPZ1MEb71C2zzj4pvrWo/R0xSFhPU8tqKonDY9OQzmse6B1iIt5GWvfw2HNvM51Y
0Ipk83B6jYDLSuth0JhVhejb+du7iwIq06de4Hl2tbjjrrDpwc2nbnmWbF+NkHBfoK4b2U9rqS2R
42WkHbSsaYMOGXPoFIDfcSrkfD/ZmCYnS2rHEtP7XnPKP+08ugzlivoR5TPzx1o7zsBWaPVDlEoO
gQ5x1r1YTVgzM8qOjZ7znIG/0ti1Zp5LUybKYeOQ1j5U/Wae4BOSqs59m8gIM0dEodLnayJwNnxX
6a7U5udSqHurDH3uk9okt0E/qQb1VoaUHJh4gC8kYOIlj6oHd9uU7yEi8g1UuS82S9QcM28G2KnR
ZLtbdCKfsqrDLdiPKzosGeh9zEINLeo6EiXlEo00EmPMLBkx4A47KguRzmacM3/LHdLtUOs1a4ne
L5U9L3SFGbhpkWVmfz0EUfIGqmfBUTYHxP2vI6OmVWZ65Z5cgJUksZsMPsZKjCFwcbhPqDcfI1sy
mqsQj0ky6lz0zY6fIckYADj4paWzCTEbOHcp3SJQ83XDKn3vmuiSu+TOy7oD/Kn6lCStCJzGW55d
y7g5VhjgyTAPdqTqrWa7T5pW/NEUgNXSFRPLpYyXBDwir4vrb6WnFU9mgshf0MCs6471AG45Z1+X
Jnm9Qpyq2j/wCmq7KZRoZ3x1F3vts5Z63b5o5EQogLD2ORGV+5HTFrmOFEd3dqDYFwRJS9LDH1IF
hl8wQ2fkYNwaVFH0gVAsTN0GVDmLt0JssfQQaoNGbw/KAvpsVX6HKoze51R+aOWPq8qYgPF6ugEd
7dZZz08wS8RLpxr3Zk2c2aGKEdYs/1tNuHHzqe8CzU6eEmlxwkhgEW3SVnuFYZeRGOu5qo3feJqa
XTNVHoxXp7iRQ0MUH14ePJ7V0ckyvnWQqitDr+trtcR9Z4LUdICc9ZUKeZNg8zuVpp1cYnLsLsCp
QdRoMdrbqaiZvTDQAOFrHP9+cJf/ShypHbz4TojSPepNwYwYuTL5tVhz4Cp/EZQZYxsu2Lm0rAAm
r7+z5xHFtw1cxi2Tq5ua+5G58zGSnAQNm63gL8U7jSN1QqGTUX+4xWUGYAr4mQ8SzATEbD3Zhwib
aaUIK3LapLsNMXQ0259ug428RjifGInjW2jbLLZDzQ0w2ZYByk5BuEHGeN4pwbYg7VjZEOZ3g2jm
U1HWV2Vo7p1gbTJ22xBN4bECB7SbGlrHZM6zByM2d3VX/ADtaS5Zlh4rbPpPrkmQnKOlZ5z7MZKZ
fN/0St3ZdHc7q87eZ8ZrsGflVRotci09hmtajb+yiskqy03u6aQoXuaoLDdZRLgljg37EBFcFEgT
++jMpM+NbJTLY3Mravt9sIiR7gpRHFBLyhcE43ChUrjLTszGWpflY6ORcO53TIc8p3j0MlUg8sb2
PeBVaWy9wVEyujePe2lr9YTKFS6gbOro/FAmDlEcJsFWKdpWFFv9Nk8aa0/uHhb8qmoDy3GMY23l
v7Odxqe03ye6Xdy3Zj1vpJovyUimi+Pb9ZFy7UFifNuOLbcPgRis2koV33nLB0dZHzOY0SBmLdU2
Wng/V7V2bywf4N6IdWbYzymtwXqkhLq2sU7OWeowe2KTZFv+cP3762QZ0bwqMW+LqSc9us3cVSNc
Zl462BsilcjwVUpAZbO7Ez+L8cFx1PggCJI5mZr9AtXMDyydSySr/O5iY4G9VIaJJkpK/HnQxMH2
TXvTcZmGVCXe7awHcULtgudKtNY67cneURTaW9gv1p0PXpEZMWxsTB3s7bvJfGms0Gc+JvdFlbpX
a9L+4Pz3uLVy816MvoNMD8OdpcqPiRF03Tf0hul0jkdyHY26oB9g6smSTZZwIzGtO3oLzCzhN1Qe
vbJhaLcDavP3jm42ndu7yqaUHUhBWTF5YXOPPgAYxKLK1xYzexrd+kYgIoKvLaheL3pGpCLKA4Zq
k4C7ZqHKwR9yMCrKbKevQsR31lsHapgoSOZckcwcKqRiOBeCncY/5ekIIBfDYk0or9Xve9uGHNim
wz2RIUStRV1yb/WAc3EGbOJZzp/xXAYc3OErjkX0OBmaQ57fL6z5lGmEvGahM7y4M9cIN9A+tfyG
la5wr2QQuFc/ZFAdpaRj1SmAC7Ld5C2yRvFk5jCpQZOQyTafIG97N5KM9oB9Ub0R4t12VGUIxNZO
q+h9+5xiAjIdA70xoumGIo0WjQw6qF+ka5ldfZ3UUB+0kDDVKjZYDjEAOlpDU701S1OGgLofEVLO
MpmuhF9RuxDgtRu9ybrIhPwHrEfHBDzOrrGajzi0rIvGhg5aH74D00/l8192DSX5LUq06tShW9tW
YZ2tjaLJdyMaslXYM7aewvA+GShJc2YmY10kAXFbWHaK8Qmyy0PkNelO9B57Xjuz35LE3MEMGbE2
NBh7SfXc6GbYsBBVP26du2+RD9ItdNBxj2IVK3YcEbbqfTcSfR1lItnmdUrjGDgmCT2esoGh62ob
d96fJrcfJQjvbT3nS0q32kiu9FU5iuvgz68S09vKidwqILJ1QXXKZtOM7G06FBR4gBaGJcAJnajd
Zz4RT75Orl1ig5Z2X7EkfBah/p700wsvENzMKIScXVhnyNdYfkpWY2U+YOCs/GdHdqB8BvtjUsZy
5XBpgtvhT0mQoo7uBrOlLSyhCtBfW/H9G9XBxNNIPRJvIe2w2lbq3Sz7+dhAlkFiJm6xiwdfkwOZ
YIZzSfkacalUK+KPCCzSIhavxtnLMgqpWkdL1g4OfRHDC8lpoPchyWMD7UdV2CSENjq6NlMHlomA
flcsyq8sjukVenvYtlYpz7byux1czrPNCi2MNPYrix8r62GhZLBtRhDsO5KNDpMc7lpPYcfIvOyQ
ha++34mHOPpESvvSulOIb8E7T3qpnvweK37MzdlEMMMNMkHHAcpq2sJdRqPTj2N8HU2A0lgf7AHh
wQL3RIIEYJS89kPlwR+oyGkPIAdlPkNEi3ocLR5sVUblEVaVIOtIseKs8MJXl/Z0rbuZRbiFGZ1a
9vFEBjLhlopor6yieVReMVChNdbaDJn5iro+WWU6bypwgnoRHjwkZhdEw49x3RpMM2nW+yIfYEq7
RRB59iIFsUi1iVkZePGtacLyMiIXYH9E4IypDyjKyFFB84KGs3IxcYuctzOkvns5Rel97911NT8A
m9HwimSpkIKcpGzgI8UhYV8pcsY1wp7uKhh7wTi7J/YUW8EXfE6Mz6m0irus0j4BDwPUmNxopQ24
OC2CM7c4S7+wm+tHSWZh7o9YjhkAd8XZHXxYBbh6SFqNql0JpfzgR+poqQc1yokFt+1sjPpQjtXn
7KAC9caPcpHN4O//Y6amQHfEDDNN0UB2SWfyB+/1LK9OWsgWwbNyuTbZiZ0JvVsmfF0aaBAVjv6I
TV7597LU/0ArIH9wYpHfMbAcp/9i78x2Y0fObP0qRt2zDoMMMkjA7otM5iil5mFv3RAaOc9kcHj6
/ljdp9FGAw348gDHMMooa2tDykxG/MNa3/JvcomWz4m5GJHHOUGbsGKKmX24DHI2vSRFuoi95xSb
LbmkyK00I5GsB+zt9SSEegmxVpWYjccVm5b6M/lQpSSgJKlWzUHWXTE/69EBM80dDVKeIS80PZMR
qVYv4EKuYlEO6bEjlp7LZbkB3N2w7XFJiocjuNBGH0mxg3/tds/tNP80qz/Lj+UEHpR/+Jaxr2s3
PDa4wjYZ5f2+TudoF0uYep5wj0meNEHh2k/axic2D+1BzvQzY1FzfQ6NdbMIa7l02S9JUHIiMX1M
JlDkhqnfrOf5th175gTkGR+qzu93qY3vrGJIl5bWJRL1VUh4ynGSeOQBZLdBLecfmRvqfnEa794A
y7oX44Rex5huhi6JTqNK4g07LrkTuekdGGScimwEd1SbpJJ4ztl+iszFxF0z7Ijn+21pBk+lRyRX
/c1BXu4bjzymwpneU4/VOmjRL8d9jv2JZZQ3LMR6ntL+VzwOLtsK2PQJpiirTcQun3tkmWCGkUf6
KdVdiSyR9ngykVWoEu815OKgqdfkPzLJ/HI6zezQM5f6ZAk/vbyqTrUQG1fAEl8K+OAkX3aM9em3
6zCGIPtqOogmLM0mbXCh12M3kIzwEhf5+NDcFC4KiIX0DM4MBFEGY47WATiPJTs9pbaYt8wgmW8A
AUbK4eynCr1hknIEGk1xNcqOXG8psp0s05D5Jg2OyMldS7o82TWrza9t0xvOrjFICtbdoXHte6RZ
iMJ9tMrJO/R1z3ube8SrQ6117bq4borukfVnuJsl1Eknov2zV3OwFz7VLkZI/CDu3kOD5VJHgkM3
SbZ00rv+E9wK83TrkiN3YWi79bDOwQxYJlI8qxd8uflhtFBo2g0xGIi/eTXWS5rCvVxQUlbg8DcA
uafr0iqedS8frDTpQY3rK3uKLpz9b1a3fCQm/BAy+twpT6+71Z0AaSLeZ+uOO6sMwQMD1iDcp5GX
7GX5xTFr7JoIt0WuMabS1F9XDBXOmoIF2TNLN8teGCcFeAZa5NsaQSKKaLQ46RVi7eI4M1/qWoH6
wIQjO5OmaXrlV4u8b/HbgOg9MtgTrnehRzxkw2GoXX1y8ughH1suL1GskXldsvOpFMkf1RsxV2zw
k+oQLdfTEk8/Sv8uB0FnnBb9xY++o4pYFdXOVHoxLADMvPsxx4SQrPnNPvXn2mTOvGXo+hUrhNl3
mqDz7uMiJ6y7jJ/bgXT7tuZxXb+NI9Lsqu7a16SN53b4nVgFjrxxz+0OFLNN9/Xo+jtzsScI+d3X
GMUoNiAaEntgED2xJMahK04gjw5en6BUgmiMS9IAudBXYjcqdo0xe6ftLJeZoq+5kJ5lXaVExSy9
3IHgZbCcPjVJQ5yZAuBl0zsHncubP82KhG1yDfZjp59Eww8YqTk+OEv91vY4HlCiOIFJvp3HziwY
6zbD0zJUAfT2b43TIWcgcpam2FlkjRLJULeXrn0cPT7wDLXjfTE4t6br5rvRRBvk0g9uYxf9hdc/
hyGqVIovDLeaRPumZM40cm14XxqGE8cRMPEZnEVmdMQlIrxg00HvnfjimjC+ESBBsopKX5ti8P46
BLwyNekA1n6WYTEwyNqLAXqdibELUaDNT0m1YJMkHGSD+ALYooXoiaiUTVf324ajmCDH1W0HgM0W
yyvuUd5jpgT0b7+N2K4PffRNHFR7bRgC4XPujYE09clK9Ecv3Hrd8pjH+cGqSGgdXEC0MWzXnZez
XXRowCN2Twq6HVwezbK0qygJY/PNtIp+52ELBzR2T8IzpAUrGhhE8Hb7OjTY6w3FTQj/eIyz7ug5
zbtpddiKasPfWsPCkz9XT9LgrGBswAukO0FYUhBJ5xMdwkvi5+3viuRCWSjnW4XGybcfCcvt7qYu
VE8M7j5GDqrrCNfANOb3cCrkMQedbGXYi6dkzB7jZrzDI5kHaojdw9RN6shUbIXGlR95Zj0NcG7v
e4caqHz22mzGMMrWwWd3u21T50GtbuhyGALGKdUH5BF49HdTKsjGjXj3u3WD7vUj0kdawe0iHRbD
PJe8JYzt/AIzhO0aJpMjVxytNn/JwtoD2mw4B+mreGu1C8pLwUvyl1/wX/JDPlUF//37+j2fVT23
CR3dv/39n/7tkny2VVf99P/rn/p/yFhpCTgR/+ev3xLf6P8wVj6+l3+7vLdJWf13c+Vf3/Qf5kph
/ekIgAu+ZNNqu9Qzf/xt/O76f/zBV6SJhYn/KBfVsO/88bcSkGr8jz+k/afvS194WCwZQvK//+Wu
5Euez1/l4YkE1WBL+a+4K9XqnazyOarK09c//lD8oAQVO7RElDOKk079M/SiJ8nBckeJdhx3VS5m
hkKZc1LuBzrB86g6sSs8cx1aYoPPENzP3wZrflVqyCwuWcFFH+0N7RyIQtgIgEsyxT/w1Eb2LZad
YzWl10X7rcgZHfz6tfH9T1x87TFj2UWgrV0kK8+d0Haz9YOprD6LCFlW8xn7qIPajF0ESnPLgjzT
QUjvMxf7psv41hPBOAkuUqePUX+QKjCwl7QKa6cMpTb2cqxdwRFkqh9V01iThnMUEKTxr/Fjzxjw
Vz9Ri/y5LfQbdvMjTrmouExR/+M2kAPyziTnMdkDxfHH4cpq3b3jWruiYP3uOjUoRStQkNv//zNW
0uXMT3P9/Y8/Pquh7Nv54TvCyf9Pj4uFsfh/ecbGpF+YTryXX//ju/7zITP/5GmRrs9ql9gqJf/r
IXP+xLwsmRZZLhepZa1f+b8PmfoTHbBt+57gm3jMAL78p4VZOn/yfJEI5zkAdnzTtf6Vh8xC+/fP
jxnOamKOTH4MJTkKTHf9+n9j4thJFzUiQZHJhGoLKCTfeD3pLg4MBthsw81iYCxqGTl6oTjnHvDK
QkLAX0KLrCrzJpFPETyXG8xMDLPLFqz85BCU644XZT2kPdAqp0SI7eDyayTJwpnpfXnp9IK8gFYm
eZw1/ddUfca4ELAFUfvZvfWr00t1auvhQNzcmlM/I52isD3k5sIjmY/lZvAihl2t6x/wl2C1KIYj
kKrlMkTLXjgeWRc5iR+EiKJ0pWiGW4UxrTSc1X02QYqwmq0mBwO36F2dhA5OPLowr5lRuyb9VdcU
hyFPLk0ksj24fSNw5hAVLPc+rT5AApR3z6XuNCB8FI/ljJCWIeTGaHAwxqvq9MqyIGAlaY/IJCo+
LNe/HRGxHiJ3gqW/yIcptL7ZtuUkVA5EN8unAXPQ1gYB59Z4RqzJBVOdp99a6k+avP6cyN9GBg6i
xy+FXnBjsd3Xrps8jsJjRq1HAHbRslWA2zexVUTn2sg+hqYWR6Y8vyYXOXIbzicvglLhd+1tXzCF
X9CBbZ023zdD9zKlzW+wnvPG5UXvmpms8owp2OjGOFES9lamgN4XAo1N250pcSmwHDpNDolHsd7Y
0aCAub0nlrav5iV5jBorZN7kX0xF+rWXJCYT0jTAEIry0pjI5gT2u/O98XlovWSLIqbZmKOBI8ym
ax6z7oEHa2s53masnOU2Q71PuXbFKhAjsO+COow/JPu1HUP9h8YhlK1B8UfWw94vQHWQL02jiayB
Wd8+Jq6QAjF+pphNjjnBGYtIxE3f909tl1i7civ3ThQxjfrVOA78M7s7cU94e+ggiA/L6tHrpjev
6BZAW1rtACadDbpaCGEm2fGF2d2B/aMtI0PNouAzMKId9CSnAyt3or0L/6qeGFrl4Xxjrx5uGSao
VKAJZhPlbdV68cEey9UW81oPuIFM0jp2YIOInvfm5ux31qOw6/Kmqc2bLnb3IkXqCtqen2BEpQFB
jLYnQymbUf+DTw8R2+jXBODAlhWc2sQyuiFkRMnpkcrNvuor/zkrcpYWkfosFvJCh3g4zBK7iY3i
r+kZ07HspdNbgKHZA5NvqDn3phG/Nca9tRB313fmi6WL8Doxx0cD60xXl+NVvAAPzFv3Zizn/uj0
LNR46dBf/oK2iJNq9LNtqbCNAf+Yt57uveN4moDWbONCXCUFARKdnuJ9P1TlxVISl322X8uNnYec
Yxeiw8F0Nd8XJdaGGGktMfFAitsHaPS0uESwF5PPrNUJbQyYK4fPcw9VsrD6ttODUTe/9eISX9AR
cdbX9yrtvidcgruomezrmoZqTzIUizAZe7vW4K0E7CNAitzxSUPt30VXYBWqC9HrdrZuiWBZDRYa
HHa8QegO1iFEr2t7OCgIKgiE/VXXDBbNMK6uOnq5zWLQGTdwsIGSWHRHML43WdQSHgHgYOd1w2lS
4Yft5oGvyRD2Pfc5ldVN4bAwggV844Ts5STeWbr5gtdsh9IMI9Y6PZ7ea7ZVFtBY5MljuHM4sqKl
X1MGYJ7JcsfsBEBTvdqEErveSwGqJAWSwLec4pD+O7qFLt7w2PvewXWK28VcQwVF/1ZFboUyQZB1
TYZSTIscECBMAC9v29w+OEQkJWVmb5tkIo5Ap2AbrRfUVQWs9DPKbDdgzhDu/Jm1kjuxZxksk4IH
UZQoiNGy17Nh5G0TqPSParC/lEiYOOWM37xlh5QTrOZMQ5hDJawqJ5jBigVqql5JHydPlQGhpbqL
aKYzWok9rBt+Yd9vD4kn7pKkKPcxojbAELoN/AX10aSY+AicQv53nfLnJuE0yAmXd99Uepf77Rkf
tN7RYyE1pXktw2M8gz9ryIhjtgE0WKnkVrvGnaLrwFwFD3bph7M7JgkvfpLsVZ6FO5IrN7HRI8fk
egwZtiKb3fh8GHYzCfabtEV/p9yFPjaBaMrEvsLAm9v4kVSfhufcuOpLM0P1O40byCIYx5ClB6GS
7Q5p4JoilCPVVD3KS8SS6DB3DFQU24bWOZAcif9CDbs4otLM1IQ+rHH931SxszGf50hfSGUzHsiD
fWsNXF01mV6MOez+Mas6Aod979pZVqq4Yg7AsF8uBMOGM8RNJbbAPftgqkGmE+33y3OAYWm2cGbI
/dvlxoMW49f6vFtcLkfNhgxcfnzIsiQwEhOJqsC943X5fo6SizIyWvTZl/tUd/EmQmeWyASZ/gqP
DSv7pQpBWJG/Wu8jJCI7d6Ge72yGlVXQsxQDAJcHORTazVBI0igq/G+d4GmuZnMdZGKkqXEouYn+
ZbfLYQUAoYClH2Vqmva8wTUmhtb2buZ1XkCpDTDfJK1sHsqTsZDtk5fO+8KQqpQlnJfR/M6Ylqts
DUpkuFBl+a4MqeoduiYw0VEQLkJvEmt8iau/FMbo7dg1fTuNGo8jeSVh4vykbX/vKMhJ/DvUqzJY
v1A5/RIIyU6D+TisaJbwW59LCjbFgLKvSD9SNo9ttRh02HZ4U3kwZnKbesSmL4mm8n4SKcM2hZdK
9CyCjHJ4miUyCHMx8BbjEMPT0LFfPPdgL9mRpLQsEqHIGLmHYTUNGqPec9Z0zGqdE2kuGg/98jjj
GtO8XE0Hx26WLZrFCnwu6JV8hMQqw8ZhKWSKA+qEcwOEFZ3jO0a+BI0ri2Rjo+AKFx7SqcUznzut
4ImOyTnurGFnpFXOvYdu2E0h+Ba5uFsYxRnperE3141D/oG3yrsL786fQVyS544U2zsgBkQ3rkhb
ioW0d3pm3rGskrb1gix6f5dwMqXFeEXD9C4MiO38viRiWkcgjx+5h5CzXbiHEVJTIah3p1zQo9VZ
sd7/N8kEyM7y5mvXmqajN9fHVUx0sseCpznZamXvLavurogfakGCr6E2SKXJa54wb1Sk9B4X7cLb
r0G8T8vE36w57xX5AAev6DXHAGOTaJ2sTETlLnc8ixyxNfwaSit5u/RsellHZkhytjP5nJu8qAp0
++rkqj55aHPzSWM1G0I5nvoFGtxc5OHWKcGkSt3d1Yvtc+C5vPjNTzoo70HVxsqaBXdTrn5uHef3
1HjJprXhurcxj1KcXXz8P4JAxzXMY2Pb41ecLCBfxBcTyG47I68ewrw8mCXT/Xp87JK6OxE/vwGk
+SrrpXxNDP0oS9Aqh7Xr7vKYCBwNUSdE75SJ/lM4HWaO4gzk83fjeavMAaK6bd2kCSYJyEdc4C5m
0qy0mVPCKXEVDgeehk1qQbF1SRU5KPdcYZAoZfTsjCVxZC7fxdo42iVANeo8wRzGVSnDN5dBB5zg
juBR19zNq8clmwCqNjH7PKMf7O0o+f/0IpHzztmVJwvyVCbnZOK5JpeBd3RmQOlIjHXSLQ7g79jC
hdg9q7jeCmFioxUweioh5b52QPTVzKauJSPMbUSQ9JHNP8K1dsZk4eHp5GR9aGrngczq4apgKRlA
tCWkp3UiRM3LVc+O4d4AlFKc6sbJriS7cz1CxJ+c8T4WM8oepa4AynPJAiqFrDwfIe9+mhSKWpW/
PNf49lV+cApk9rBK34UmUXUVbHRmjg8lnK+buPxQePpQ2OKQjDo2NFPz7g0u1jnp9IdpmJ8IQs4C
si/ikXjwfmCd3eCsLAsPsmMU3TUNRi6qknvhAyIganHDUI57aWy4CVPsKuJR58SBAPthBy3ovHAJ
nRdKcC8lGsCf3AmBexQd12Gokl9ruzi01VUj/wN1KVWBpngZ6GhEaBxNMV+MGm7rYNtfDYF+Ny6w
Ohlad6Jfd6s5Wwk6dcRm40hJZInfBR/zjYorEzeYgaXCg3UhIPh4JPFN+TE2anUN/y1AMhPR4PCz
jwDgvRw4zjBmdwgIjpVPxm9ctSV4l4nVcr48t3yMIm0irTHNF4QbsHnKaJOMXE5IGOON7RU+ro6t
5St91tG4Jf6qOTZ5+NY6rbXrdI8SUH8wvsQeW5OzOEI3iFGuBhmicQor/h5iZQiL8LfJQP6W0AT4
ApwiTFmzwU5/UGLZXnpl6+xaK4BS+eSRWq1L7FceGa8us/E4oq1LFPj3ee4ObTueByq58wyTCfns
lDDdRkX+Cn8cDeK9hYXIAeNsTr7PBMtAap8Hycp9tCsRwbyubgtXFafQ7q8cRcjDwKvuDENI0A8W
0aJ02+t4Vi8Vn2TCbggO5Z5BUjA22Of5XFhI/6HmN9f94DIw4KAYGnLPlpBTvK9vbXQupynEDGK5
D54ZvyawTHo6933dDjhEpx5IN5swmsk8FgfHmwg1z9Oz641qow3vE+6uwU0C43op+STU+RdBYYDT
nIYUi7Y/gboFwJ17R4+4Mm7u50hRIWhuVKg0zOE6m1BxmNPbjBenXgUcXs+SKOWRBaTBMdmsUdFm
m33i7073eH1n51us4l6rvy3BV+OxZhSCMcIZY5QpBtKaaCFzIIdm0crbqnHkxkvMX20xPLVJhwYn
VtRUg/tjoFjb+Lnb7GCy/AK9sW3Lyty7znRGF303w04nuvoCYJ/YkYbVkBYOpUrg53N6rEciDhpx
ldt5h5FfvWUwgP1vxvkxktuT2w2ceAmdRt0vKcCy5Svtcng7ni0DZ92gDljSaPr1aTCffW1/dZ79
U3CwWwse6NbMfmRGQnlqcz3HQwG0cvXxg6epWzi/tbkvR71Ad2PJZ0z7cHb97dj7T7zcy4ZtGetV
r+kCrfI1SnPaVSGWlmiyVYDb99ZT07Gqo4cRoLvv9BerkedSG19YV3/bhvc0QGneiFbQ+DPvwTSH
5DuJ9nXRf85m8e5b0KR4lNAm8mTXb7kj7yqRQn6Kgsax7lDnBHVs7K2uhXHn8QMZawSK/0MnnZBN
ExHguO5Ql7nYgQolgqf/6Ts8hGaidWDggi4LzJWRchnFJsV3Z7qfY1Km2zJ7zVveYT3bN4o2o4ws
9MPtWptyWdvOgqR9CX9EiCu6SN+acQi8yn0iti2kA7VOmRuD1CDdTY/wkNuUaslAaRARH7NDvFDz
u2JvYyI95Lcxes884QhOUJWx+ovzozXG15ncatCTm7BMnn0vKTcqgQVgw+vRsQ+0adRfbrSAT5Is
hdzuze7sMSB8+noiWSqYI2ffdhiVmRMau9S4bgiDvWYeVjFy5KviWRvNWyu9u6gvL76R4lC0Vbq1
euyuKav1ruShyV3L2WfyMy89iDz2cC1N905XZnWZS84EYLvtXuIbIYC9sb7gRjxNBqvZLK52bj9L
FI9zsFQdgxZSEwmq3pSFKLEaDU/dzoTD0OZ0RXZk7MZIHuaZ+YvMY67TNj2N2IS2FiSRxWueSHyB
TYQKdU+2xF3uqjeu3e+8nYASdLLbjk50W/cWiI1YKNjzuNwcCCC4nRMQpQ2E3cZgz18aZpAgDR0i
chrQap0mYh0mEszdUGxTE+GgBH9iDMu7Q2SyLmxBThBgKFR0dq3Ihnc0+Dxfn2czrM8ZnAH8aemV
Ij763I9yZWEVu0r1b7FsZ1gIi71BfDRvkBXRAlvhB3FzrO0OcqmHR6b+NHKTLJgnENPYZ7kLtxqY
nwbqpcEXbRew9IYFGiSOop+J6z8p8rPKkoe4G7zDJOHxebQHkrxAnKjgJrOEE0gzUrLM9qGZwrtQ
DOFOoc/bNE71Y3NbH9KPBrTjmbFfBV0MNSqiSjGXGNUQp0YcU6WBBGjR134+/Fbw6glkZCO9KEHI
9VOKKAehEP1zWV5wKrl9me3iLMS6gsRzmUitBTWAiBIwxnYe4fcb6m0pXThzHgO+4bFk3how1xEJ
Yr8wRvGzYggakHeK1BBoHw8+DLa/9LnrbGgDHcoJLPIg0IPrS1Zy+YxmpwIDtkw8xS31MjzImcet
djzoN/kMsmlqdhx0cLJ9Iw/sPHrKja5A5sMuFnjsY+x5TC2p0OGUh4gcKjAAonU2RmoJrGTyPhlf
WS4HVU+gLCNwvSXpOwezRZTpX58r0WVN0GedvTEh7UQYibes6G9ETgo9SaBMidMVe4E3sbKx91Qe
kc1+PIGKodmWPZuuMUb1gQ2X9OW0xH9qKx04IdoePLSYwKyhBPRANIJeB4SWBHeHvHZfZDiyB2CB
ADH3temEe3+CMVapZOuE3cNSx0/CT64sFObMaAxJvhZolLROgigr74StOw7OkT4zJVJxzCh1IhxT
IbSJ2H1dAGbh43c2XUyPjiADq71/UQ3Deyth3xZpeSF1KGm9X4x/WBk0D0OIYB9Pw7Zp6pnZX/zb
ZaC2sfTykAh85gRvWjvvlloloaBDCzOKN1cwqlpKfKdUDgFC64nqGeNZEdu/iNukw72Ui509KaIQ
x4pyhxQtrkv1M00Qi7CW/oLay1JO2eTQAPVYgHxUobcHALKr64kk0MGj4gQ/A/W+FJeIZfbtMhXX
MNB593RBPHLn3IQMReteVEdSiH6yWQRmw4Hmej0sRWkgKu72oSPCDW1qcizaX8XivcmufK9njfkT
d6Np6N/NgGLHL9CCjYhucBJjJ4qAVJfuNyKNYVO3GFrheI77JHlW9UJ9hrtfAM4Iq/jMxLPAQ4+j
zFj6FJgb6eui6XbwsueNdOJib5tMtscRjPeqCp4lJ48WJHxTJ9W5hKwY+9aW7PGHbsr1VaS9h6yC
fThiY96MMuSsmfjZ5GLydtaPIoLAWMe/RK+u7TWkyEeKXF41leYDO3pXxkzwkOn2qMJTPPeewtmH
+WQoMXK3TI+yCPwt7y3jr9TaOkk/fjBAA4m1U9wZYZ425FHi+g2NlllACXlEjRjpUA8NZcTd53Gk
lctbOmFkDufxNmpq8tbE8OKarHf1PCVcHDzyduRiWk2ZKJkGsAyaxeVW1y9Njpx1tOKXDu8jvUSX
PYDcfe7K9mP6MfHlt3UeHc3kufbt4rqEXwafBvn/XHhk/HEgCpF294SRxHvHxKwY+eAzh+EVyGJy
NmgGSc9LseqPxuucTFfRRLwMKfYSOGIcb+1Ojpe65WSzgUKGzlgc1bSQ7amBGwmDEToK0ulX4bis
uhJYWcaRPITvpUM1y6eju0U3EixJ81ZUAkFQXFzXRKAmuj7WJmSERoT9JYdeI50gazp9HxZjtcuj
0CBKDL5dxUuSZoSMZvYIfJYxFnryBeh+br+0etzPTnPplvAUF9V35k8hjRmfq9FHQ03OPLEtY2fv
el8nJ5XehIoYMaMZ3XPZkgmNcnuXx+BsnCGXp64kL5PEbHOSt/WYMAIC0EJOJ6oCWDewtfAUByL1
0egg1N9CMhLbtp1MWhICMMduj1h+xEizqcW6QxLzD7MbYzM6FVllMZTPlLmwaTaEy+TMmImQIXjI
Mo4MT5rLoPvHPGbMpygc7DkGdB+1L7JqPxEDS9TYlb1xUgYsjZcsmyajTsmm+qYOOXMnN3uBjPNo
69I5OSkjRnfkDEqgYbG1ua+lvlV1+dTyOG78sKLFrMr6bN9Vya000Y7VFoZR1LLPGXIlrcNgLoB0
OrXi7eIOLmPM4yS4/9YGk3jytku8skUDxnkrSx6miSotwTnQmfILEf28sVObTFTwx5CcUB8VKFpz
dYoHjGNYWp+sAlxuMS2vtqqbbfOT2fVD7MBdJ2SUoxEoncjUx1h/Iam94rDhWE7Qtpnlg9JQlMLy
xiQQq7GurSp/qKfiW6MwRn3G/mcIf4tqNa8oVp924m1MdxSb2a6fBj8fMSIN/ZYt9jXSNbA8ERpw
18EvWl7c3zQglnlsQ+97EEwVaJTn8gEp7yd6RYr1cI/w7IRHBXUGcv8YJ3zZyk8bSayN+bJH2Exx
0MninXywX3ykyfjlhQWOajs3vSmgR+jqPfT8PmhBkpEqKn0j4Hm/GfrlA+VHAOH3pirFgH1m/MkX
7AWzeweQ5a5zFw5Un+PXLrMT+T3iBu2207Gd6TLAA7mugXk5rQHrkF+yB+Bjkzq2bT04y3ZZLy8q
PE8rKkAU2mGEzdZ7qs35HGX9b10D01yzNXso7zOjysvAD3owi/TEAhEBvYovsJJ+m36bn2NajG6c
/b2xwnl7dkN09km1H2ONxGuEQFlF3VH7IWU8SmmpeJVM5mVXGFGgB2eRZORPxoaxEitw7dSBIi2N
1kV1Zzd1qy0ymTbomgbUrPsYR9U70p4FskLzlKp4Z7qLvHFmsMdSJrSfjOXwVmbdwZQuH/wQSmIm
0YYyRkxTm+CTnU/kIzBwNImRhxd1nm6hfd9Lk9rYpBY/Nf5wN7r69+KhjwMH6cSkb4BapAKyV1uX
c9QLK5UcEFPfr9nYowK/6ckssJyRRX10gzhsN2NS3cWrPpctvd63Jq1nW1RrXJa4rohoYgKqgBYZ
HSiPjmqL+cGxrkx3i59t1Zw9VIQxBb2AiRFFLL39tD+ndv9s4gOmmDL3KJAzAGEegMB2OhaaUCEH
+xs1YgwCbR6uED6gpml5nuaVxk4xiIBwgIyeY2RIVydgVrP/DONQbbAOPhMsw+YAWAsFLCQg7B2b
ZpqCxMMojeyV/UIGpdhk6dqMPRsbL9sV9NV0MSBgzBE0ocY8euMPnPoTCvPKKx4BDrSb1qXHr1sR
7YSL8SBxTNILy2pnl+xIWdtj0QOyYq/JEpkRXgggiKAdbiVV9hEQpdiv4gK1xPVOVE246YbmJZ/V
Y4xRcTHUEDhO/JEgs+zZstoetJtp6oLIpOfOsw9psRxCckTcb2z9drr2tHBOhaDpWfni5EQW4X6R
VZtVphfoNpl5yL9Qer2yLyATzFjehs6DdWe7ZJvUh3iAbxXGyz4WFe4S7dzLqT/Yw9QGVp8afBom
qBlR80ZwLGKN3BasM8evufjBb/Pt5tPzmi69SMCkffheU1/gR/QDt3FpcId0T7nZHmCIPhCiw8dA
pOmJHRB0+/odOnJxtrviG88dEVqgcKzBmtewmIXfh9/GtKvn0NKMr3Hhb5PmlbEMXa4dvbRm+ZI5
6snIFEdIJlzAsxNhwcCarQg0UsrkCTuOik5manChE9nRI7G8La2e94zrKxT2x+Cpc5a5375cJL4V
GRhx5x1Jy2X00zFhlMDh13H/zOtWEjpuOrXc0LXg6kHpO07SPC4O3PlqwVhX4WIyGHb2HqTzhnRf
WNTuk5OBb7WBk+wEjhZi7UAkAmiW8cRepCkgjRurrwUL+My6vEE5L0twBiRI42WqwhNls3fkRX/T
No+okQq2sz5rUckSfiSktSHHbWNbXyMrfQyrGKkwR+A+/YDcwIxpoPLVkSku4wgbPRm+i8p6A+5B
0t86cwUYwXJw09hpss5fPoYyvGdQdDHCjNSRumNWx+IfWf82swaSb1AEizw5KjNiQeeTDkuTBJWU
Pxy66RdmCsJCVPIJNMZkDwtQMZXpJjbL/Pqvf1B3QRDXLaxTBzd0FQLKVUPbXUGp/sZaT0XX1gTX
hhKyezK8WQ5pTlaK1QZ6npWIb98SIFBCfEPOwB+UmpWfMYrsOuvZypojc3T2ZJDYFtY1S0Zw+FtC
sYzAv2RlHr6vXMbZ0yHBVYS+I/lVTQjzlAxk4gKoTKIbMPYhFtVgdLKXlNSg63oefjeu2sOhq2E/
vAyqGAh9GB9L4g3vO95wup+7Hm3tw1hXN2GRlHtJiOU+t70HCZnu3Fv4+fOZ09hW0YfnoridR+Ia
icuCDdsQodyMiw6mgSXmUGIv1jq68ke+KWMEUMEmubMiptPaSZBjyWrZJR6Sh7bJcKhmr6iKUnBs
Hf5Nd2E5j28aAT3BfKlUzIlaYpTNFigXffdRO/l9vywMO137axyQOo4F+Jd+TPfsqBmwk7gK14rd
Pgddk0N1VfDrCl41PdAOufOr4CrahAuwGxcoDiGB+0ZgjsXt+Er0CpeJNB9zG88EaS4aujaDD0fv
UYCS6c0+aVtYLrh30VqMT6Lj+7+zdx47siPbFf0h8YHeTDPJ9LZ81YQoS+/JIINfr8UnQZAECJDm
GvWgb9+uyiQjjtl7bXw96bUtXpXpXjEvFtgP/LiQP6HKHAngG54iapehKb4XJ3ejNGe1jfG1anEe
sJi5iTLBkQhMErd9uhok4x1tAO0TJ1de8vyjBY3QubgK61y9N0YJjccgFK5VxL5aghV4Rnmj1dHc
hUP0mSZYaUz9oSkMOC5mQpilIspgJtJ5HYL7xQsiXq1llZ+BdPPUiLBwbcKN0NQABhbTvPrXVHGy
9XAQ4cXEVFAUmHyrOSZes9c34DeOBfYe1GQhsYeItcgAR/Rvn/j+XkQjVX9AZLeOh+mLyGEUVk7+
gQbO2IUzWYrTpdBke8+aIdkOpqpSBZWfQy8xPWvyE9pCDsxJGrB2a5TpPlbp4ZDoaccSnIHxWlna
ek2SjSPGD1Yq2WboS2Z2Hngn7lRVh2Hr1KxM45BY1rAn/aiGXpD06ssg3d+p7c2DZpCrNvpO6vG7
KWiyCg2QBUD8vdWm8bmr5ncT5ttqCJ3xIPDS7Qi7VnwhnsxlgpyUJwXhCLpYyXqq5wTBhcCqlNDu
ruKgI85xHzJmcJhP596x0uLkgyaNAa/1kUYE+s49iXbQDRs1R88Tp9fOo/fshfVn6dpZyXtURm1+
IlWIHs2CoZFczDSvqUFcFwRc7jdaf+88wfeby92wQD1RI3brf6msopl7j/VST3DdWjG9n5JlpzGM
j6x30TnZr3HmbvMKFDC/F/Em6qYhuDH1ytMcgd9SBQ/7tCxQs/ZdaZBb/MvgpHM6I4uG64qKY8pp
g+lnecwTMDFE043M0hU1eh8Y4VgjSyVbSb46NX0s3Pym410HE8t3aSTFwSFympORPE626iSDEv+K
gIqB8HTX1QW+X76r2ZSv/18t/L9RC2seWUP/s1r4Vv13ofA//4N/Ewrr5j/YrjoOJ7mNHte1vP9Q
4/NvdJ0MZJs+n8H8otP/d6GwZf7DNWyP1bEBbN35L2p87x+qqqukaKMosEiisP8vQmGHVKX/JhQ2
XVOHOGqplunapuHy8/1nobCDBo7oLY/NZNhfUW8es7bepK56bFn21sTGmQp2XEP6JfipUAdPh3Fc
y2JKRqQAETzB9qcnP8EwcBvrsM1g8kr47MjmdzaWOJG/pzbmm3ue7BO2mmmnrQ0AqmqrspzbMV2E
DPzhaJ+mcgmXXfVipALfZHJpI9XFJViTZ/BZx3hcB6YvUv8smGphmwLtnnXskkz6VWymRRgIg3md
JNkVdnLWnTKxZwtect0tyB8xsP8rPqbeWA8GZXD9UDev2EwfPooIcEq7cqez7j0maByAP4DocmCY
EDKxrt07ia9cSDZ1nk66PetQjTbXRmrgtWyw7xY0dC/ysZA7aExD5aPMzx5C6igjpZ6Du+TdrZy3
mr+UOHZhPyxFJdDh+pMzDTTVBp5eHxLCZ3UHAq2XmPDQU9eQQ1dDfG6VbeMeDPKVQLd36nvGQjSL
fa19IGJ9PcKQJf+duTHjwj+n2/UlnLR6+hWttzEUg4hP62DG55g+QQ7UNt1poNGmOMgs7tgZ05CL
Ys0ctot/nuhUS+NLs8hC722YmPyOaZNtC+O1bIFl6O86+gnH2IcRedlAkV2oa91Rd85Chylmsuj9
xkyyQkFtOayO2c3PILMKZbw2pAlBQbYMhhbsKJgtUJ56+xk2E9OOtS5x77PqKjnXcztZz6oehG1+
1vV7YbKfdOmROr9lPZqa6j5BBLOw2Bll+ZWb+mIHvn30YqSF7r6FbNp2XDAMXUo0DkbBfRaeXftR
wj/Pi9kXljh7AzQcKgJ0TvDHH1jdrgdGEawswDmdGED1CvbdPTN2DtgnD7uI8WyY1k3Ew302SIKp
18z1uUv4qIYrdmo3FbcZiXiMnW1MimBurhjCKB2yU4GTummR+bnzvm6rH0YYjrOR7skxX9LwHic+
e9C23Sv0Woye8cW5yUEsXORSriA6+eOSy0AmBeidYFJLLPTYhNM5qGHUZzw02bgm8QUPI5XkRH2y
pNV4ylGlUiyJmk4q4lYQd5cG92QT7ZVk19bxzWBlr8VzMNhslQu6XOjiWfTpGFt78DuwR+Lcq37j
vqQEXJr1UlRN8Q7W6ly9zDbK/1NZgyd9d6PwQq4SJSBDezYcDRqjySuOCHa2uf7Zzn+G/tzk/I3y
hik0CLts0zTaltnM0W3RXREhxm45oTvEGtht5hZo/hyU3i4xXCKYml0/jk9j/2Mwq4jKCRziq+sC
W5zyrRNnW+bgrwx1V4XgTlUPca0FynQlmcrkPlabp4FVCALiBMkfKZ1r0Y0faYZSDnfCF+GL0Abg
BYc8et4Xs5JZ5g+iNVYSb2zII1Xzedu0nghX21yuGyhmIPw2mUq/GD1azBGGcontQfJv6TvEkSmP
6MKGuErt7KYZA/eyPeREGCXFn+AkAgo8Ge1BnbKgXJg9hBtk9RdLDkIU8o1LzOFkisDSiLAVz6jA
D3rc+6p+T6mkPQPhRryZZlbLwxyYVn4wOS6ittmK2TiHnUNLxN4pazGs0vYoR7DQxKsmiNKmpNuF
7fwFxssfnLc5RuuHqoBpah9/Eidgp4wO0kV1QncM7dDx6Aw1m9elz4aNzu4ZUSu04M6oYzCeaLQR
T6wMD1k16QuUnc7Z8sbiYlr20zjV9VYLl9K5kmhys31Zg5Y1BQOMef5BnAUsXNrT1rOU9kz8A0T4
CTXlG6uZb8Z1MUxLdxN5k3PQreRFX7CDaaR8e7HNCjbKD+yeYUiEz4XFRIEFAIUjVI5diUtFFcUe
+IDMaGQB5YvARQ1U6kQ3CrTk5JzQyXdQr226MA1zxEZ1h18NGteqKkgXrgkW3aOUBpviJY8ZV1eT
CN4Po4fiIey3SuYkXtBdl338Ts4kGS2qC0qiSsgyUL0dR3tBZZaxjiit5mbOOyVe0N6eWFIRJkZw
qyTJU39gZSiaRbxTwzMUMzB4pUZBZaLeURACI2kuqgPJa0yCe4mbA/1+3CR/XUNAtFkHnoqmZ8or
dU9KzW9HaiefYMNglK4NdJ9EzNjIpGGMt+2s1x5WJ7YkbECokcb8ZoYoHir8BTtQED8ycAgoCuY4
vc1yGuhQvWLfi3Efp+o6hlj7jSzoPkrzC8OBefcsbvA2U3B743Vej840HIZa/Z00br2m4WDEDxGq
UMn6DqYk2n7CP6zcqS9D4/xxuDXIUFsXoAeKkDyGlZ40zsPQgvLXOOwTDwZs3g9XwH1ia3TnHJHb
NtEZ0eeFSxSODDck3Q9BO+F2mMrmkDvyIxXjly5JAILOwRcr7HUtiGvti6duxGG3PBkYngR76Lov
XrpQf57VTPNhMjzELcSilDfAQ9mcgKNDv5T4vRPLneQkschEtVMzXoZwpE3goxIzaQYiFe4zPSF0
IfpmwgLGvaMZB1zFwzFNcvSxrv4SOYyT08QJd6EADib774Yu+6Aj6er4cIATlulhGH0VHQRbgPbF
qqr8HDfa64ju2FegduiDVpDK1Ta7kTxCtsphhG4i1qGnAd40t+6UX7gML6EZxdcQiOQl1S5tDx8C
lgHhElPxaTUstl23+oGOqwajiXqCxnOYDMJaiG4ISrKSDUMAtM1lCVLWGK9qYSIPJvTeLllf09wz
+QO8gH8o2SNvejTjMNumLbwKtTEvI9odnSHUKkxrxl6dyu7Ija2DJQ0T5HSf4QMad1PYRRD9uI/5
Y5JRRCJORB292A4WF1AxLaudtrR7BizjqnbT/tLyh7lRXcYGvcFgc06pARvw7a7GmML5gQ7waI7M
lU3gAQsj8mSR0LnpvBH4aSXOomr2qk6aVSKfstT7bGG86CZE69a45X3n01dXG41QGH1ndlBuhT9S
CoIOYGtPtaZX1EJHi2DG9lQae1ePtlPqrvWWjlRhlseynYweNlMDkZD4GOB07rX+cwZppB3t4do1
xI2V+Fk5Ma3R8cESXaFu5/FHrH1jejK0X8O7ejG0AuIJ+Q3i7pG5spKAerWta9vp/JLXItpHwFxV
ZatkfwR+Zz0RiqLgPYnBkiJF1v0BqY526GXk13W8zytYc7Ai3ccFlj2W5U5FEAyc+lNC+p2i6SAM
a6ejIcpwQEgVeYJ3zPvko+yLzyXfziKUwGUk4JnI9vuNhmMe3Pi61l7b5F0SkgKZhowmSJOEdTWs
OJjJE9uYNQ+U0M7YviIbWvUegAz7o24mCJuXRusOHZOgW1dnTzYTdjKmVyoj38YOmCcxCXygg8d4
TkDMzs4LuBzsDlBUGLHi93ztgpJKMAQb4tvAgsA2J79DOuWMRlB1B0ZuFYqt0dEDqA1HUz3aGr58
DcAJ0oYbBmX4Lyohh6xTPFjR7x55EipLSZirvmdtZ8WDSoiGUMhLyiY8IUmxQOvNi03tU21rHUAP
CS4D80rKCawnrUY54RFtWR721NqTuzPr/pZMhM/wDjFI8dvwHAPSIzeIJALmbXMQOWRbfJHqyfMK
6oTpF33FNGGQ46ES6d5V72pWoxRj5IIjpLW/48WlNYFYQu819XQwZ9dDZzX9ZKxVugUmPZtsAX8H
RgOSrVna5gGi4jVTE99GruUFaXuMok/RbtAIqTWmIsrO/CywOrhmdXbcbWa/oijF8tFM9zl+GJD1
D8PzsuYGzc4p94KAdB1R8XtzH+RcdSGjauQz+zxJfVcnPTK5NmHPilRcuja7EOSWEN6XOe6uY4zP
8VSvVAcPEgY/Mpe2oem0Ky2dXwbi4riX/dTEb808pApBxdVu4FT7Rsa3ZDRXacRPoVuUqXbQowCh
dEm0vcC66BqXyLpp1a02ue2Umxo9uOYNvwGtlkryxaEZITIn7/pUsPkiqdUA3Y93zE4PDOt9ocLg
wEPSjj92cgod9rPt3S1oAAT/1/Aji9l4LVtIB0FH01H1wh6Zy42BOkbCkovU+kFk8tGuL8KcDgao
Ih3IP0I6eEAlMU4xgE/CTVhc9O55qAbYe9XWmI6GcnSQnDaIJ6b+jduLSeW8Tu1bVtKh9TBG9yQR
MN23D2yyDqp+5mVMbSIQMDk17OuLIkUc9ibLi6bNSD/3lXNP0IU2yLy86MOOKAhG6KXh55CS0mg/
CPsKnJafT402mkNEHL5PCKkJ3Vejx/B0eGrdim/gzWrFs2lyN2CCqORV19AGSdJ19fha1sO+XobF
xqEtzc2gnqOGhnCkzp23eFyhz+7QWT7pztNE5WPEY+CxZTBsMMbgmkB1zZUH/R2iaw/Vv3xCSgma
OlrlTMRmAqg6hyjKtn5Ek/UEm2SbzF9TY110Ovhp42E4ljOs2uno8KMa2kvIKWHGTOx6/IKlsyxy
dhkjiQmV6ERGGZDdSDxI9pJC+Z5JP8phEtJiYCqhgx0JBZ9aOLyMIAiqqtl/Q9DatDjTmAXGV8JJ
1qVb3CbcXGG8CMavZfE+Yk6xiQlQeAeaSL8WY/pVJRztCKsDGTmnpiyO097g8NLSa6Q/Nu68c/Bf
Ot1pntFcxAh31ed6knuljZAcWyd939rtlp3TwXGUI5Gnaw9vQk4PX8B2nxvi30S6UZrusUSLo4Ke
LrpiQ4vyQpr63rTbe83FbLjNqWB2ShKDZKIwVUfJ/q4Bz2U9WM6T1fXrxa0oEwQqUmZvXhod87i9
Dlgwoe12Nol32RB4qCXqSr876knzUATIcK1qSPbQ8n8U0LkdghNi5exwNmrRopUhu0yV8iwSknym
lgUPyUJeGjhLiq71PFkskoqeapKZEPvglV0YP5Oes+bhK+5edJanVtQcwSj/SLzOE6RrogLuCQJ2
lxYScUSguO+peo88HHDVz2Q/dfNbm7LcYjvrqc92+JcniMtMk9Pe49zo1jVRQUaTINgYqrtIzCOi
lEZYGz1iaEGXEFnTd53iOpWgq/qWGIi43dgOhWyOxXJC+07sBaFR5zjnytHYQGB06qzpVboslabN
GHXXPCG2uyVT2hFvrsROaW3hR20nb5GrsycuryyrAlVg6UFFZZgPkCnUESvk8rjPF2XxoVJzCCMn
9PaQl6r/ohEjkenlRivfU09Zx5TKVlJT+/5O3qvM1WPEVluYf2A7iVG4Vsa4KcKUBfneng7RSMtm
olbNJB9VvIFHxzjFb9Qztr7MpVwlhCkpvmDoBXkbnxTTetdijyhcvAxOhAGFm2zq0HU8qE2EMtu8
zNbOcrg62eZaOqa4nMYUByKjqb1VntW/lhI7weQ1UmZEBaxyAsWrZzcfDkSoEQ+00ax2V8V8Cmzc
lapcGzZvsd4c8HziaJlOFXL5Jd7N6y6Ke4cGxoYYqENeGm9VskNzdMgqRLhxfVIrk6y/JKjDY4cl
rqzjeyjJxGw5YDlcjWttFceqBFQ40itCmq8ea7Yy6aEiaZe3glfuIQlNLLlcP+2XhyDZXLQyo/T7
2qBU/BviXVSjcojll6gwicUIRQtC20hFSohnUnSdBdgz92ibvobe1+B8xf3F8Z4Ksp1mEm+KUjtA
8Scoe8t4bclIV97mBtcDU5t2rrhrZt9opl1kIE5DxY2xcVMabB8OY4lZBjSI9+jaG7ZPrrZBk9HF
yDbDk3mzgajOS6PZr8uI8Si5n7pA1PGYZ4w7urH03ZHwGH5Hzcl2NZpHaOy7wrpoNHcOWQkmhHgR
0pGK9JzAQLQr/WBsTDCougabfNE8BAZJKXWcvAAKR0B1KwZ9dZ8r1vRoJOv6qc/dc4pkpp2z9Rg9
qvrRjYdNlL6x14KBqO+7YdzU+OqdZDjzNqwM+QMG1+9NbVvzcrLFRdY973R0f1q5r9hAFR0HSxRu
ENJTeW3m7j7pJgNlakIbGHp2J3Vjo1OqlKr3nQ2Gb3XxukIyjNKDVLtXoluDfJTfTfyXZzijjQNt
ZdC3x7Slue0EoZNHjAzHCdeCPj11ya+qDognwPlPyJNUG9cWYhERgkwms1i/TchUlhSzJUAyIQRJ
sd8XYnjsMQPgWJVMGHv2Ro28IlHbSdAFGhilmpmElOn9Yc4x1pUda7+KMRk9kMRUYLExFcMBLz6f
8jUluXcCPqMNMWtzOu+4usu+fbAB75q0pEURXiKRrr/7niSWQnWOStmBOMOzST3UEkLEcZS5pNP+
Vhx9XEudtAIVr2LcU7NCNeCPD0RHozmp4chE9MoeE4AhZ1hqtQfgc6CkAkts7ZoaJ6KIK69WRTqc
czQSOOwocUnxdIfriC2jyy6mxx+GPx9thMc0jwW0avZBy/jHRF9hmWcJGbshQREPLk8iO+rM96p2
B8NzNULIxIwXo9iuwIIQZi2hbgo4CXJA713IbbtUUfVfPr128bxL4wGNNwA4JrxpTjXnJTt3QB5G
qg9v6aDoQdsPlIvvM89yK7+zFodBje5K/4w04pjw8uDq2DkN7GXf4a5Ws1WxRXKz7ptXQFXGkFNC
QR/mY5jqM+43hnAEocOAE+UazB6Y0GsiP52EmN8K1RhDX0/juHA5bzjVRVhQfWd07Qd4rRjKdpp1
HsnpieRh7E8zKdiu82ZN7NlJWa6inZdfe3uvsMsYQVouGnU8Yf7wko6SuEye/v5UUGI01bG2zzoR
fx72x9AlBLnh5GT5Li51D6rVfCm7a2j1Ox2bd18+1dZHDZEYbhKulguYWX73lv0IVL3ibM9XVZBw
l68iWqch/zYTgpmQ7xnjTvYhi2Regm54N7x7RCiUEaUBrQzFzBaTxSoV7Up3Tmmyz9RLU9UBC52Z
BOGJMIeBkSKsnUB6yr5A50d95+CXtx+FdagZz0ZEwjTqsVE+NNK+TE7/+tDbVOLpd1uArEujH6P/
zb2njjZqKB7qUW5z7TNuHuf2a/TgwSDPaDUjMBmrAaPZqdObTehYD+SgSY5NfFAje5OwuM4MtJL4
Y1IsHoCzgw5jua4TbVb7HWdP7zCpcR97fGpcdDrnXsJzhwmBLEPm4rF1NjRUxpV9zOdftt9rw5Rr
qZFIuTdMTmBMN8OIfhWspC62CcGnfSU2JYhisdASqEWXca9ibgqmn/P8aHFuDW7Ohue75Bg3CDBV
dMYAqtwSjnu2s3z58lealT0mjnVAsbMXrM2QPcTUXRFJM2zWcYJuSA5BBHy2JQOcwAaNAYKYNcW8
xoiesANyp2CIJtAiHBWwcor0x0pl4KEx7JVz3TxNVDKGHPwpIr8r+VCseI0T1cDJw2BIUqIKecMz
tEVTsWWzvYxUuDOaV2EtnTuWLm06dqI+SzzzBdJzIBHSlc9O35DRguRq8V1G6Y4B44CD3qsPFiF0
HtELsfYexxN12iMuYxc3GXjrF8IICDQO/by819qtrJ/M6Us01b5za2Ym0m+UkU2evW6jY4ncVun/
6jqQDfFEDHlOC9ek0O/hiC26BQsAbFDpvECTb7N4lSQiOTvtLRy+HURvYgpsq9yK6LmqzMf8bW6v
EBiYHUA+MsVzRk+dqeqtJv4HxT7j3vkwmq927wRtRhbH4D5E8+dY8HJV7rFqu5NggpnhJGm1HhIZ
q0iVTxw8Ul08/VOiB8R25cr2fVLnlzxmOmZzp1uSMJUO3qzrR57HYPt9rgZ0ZhxyXLU1imd3BOsy
fc20i2b6giAeEZPUbF/qxaEBrhnm/cpD0payhbJzoP3K2ok9NG/i5EZoE0X3iCTzSJV+AGDKhMpW
F36or+cX10nJeXaIPSMRyDqRY+O50Yug5rc4F83wFSAGi5sWxiNZBmXKp99yaUfB5JTMuZUni9Y7
VQ4yBe0/eT5dpV8W6bPJJq4iVH1wSO6axnWvj9uSaJXsya2roPMY1aEAj0Jo+AlwthDFVkvOGnos
TzW3MTRrfK5r7Lm73n4jR5oCMt6NjnteNFqWfZ8Rpk8V40uaP7WF9R0pfuk+2V4YpO573rySffcs
2+l7gArrXUrNXBsDSXg2UGhsykv6rjjU/XEuUFqnKIT0Z/SxSPeevWNfx9chrjd6c9NVqL02mVAk
1Kmst8PHSr8mGmSj3HgO51LDJxLzVlLQMQwWf5nTXbus3MZzvE2FeA35v1udfR/bYuOwB1MH7Kea
4Qv8vXXz03Vp0LrdsaX3mckZ620/dpOTUxI5ZrJOXo7/a8p90ljTmhn/2pOnXoR7yyKiC22JbjLL
Ri/LoJvh5p7vYZYb/Ew0I+JgMs2PtHcuwp345iSwiU4ZwG9uE3GdvKfEfIw3S1KXJn64iZX4miUv
DrbfljDY5jXN7256k7JY9zekfseGKKqHut9F8b73Nt2zZu4zQZjbLkN9IlcdBJ8l+gwCXmp/Nvn8
nSFOnRQqu9jcdDoCqb5DBQVPkzA1Xw7MwssC9A4KH/lbaObBThoClbuNHNLXtME9Tu3E5o6RrnMf
3VvPgAPw7lwMRwXaQtRsxgViM6fnctER1PIBfRJjwfTTk+Cnm2rTs5MxC8h3mhYIktpq7TLrNtLL
nJRZ0vjGMkjZxDei3mcUG+wND/jFgoYbVidgB0oN3w3ivGcH2ZBugtc3WepywaPw2+Y4We2p2+Gn
2RvhuzIT9gmJBpevQePc6fFbIbJgxn9WNSxFNY4BoqVC+5S0ERM30mLgNiDgYqhHvITyGTmPilc+
mPrd7E/m6Pp4M1ZdxeSTsHDXRvTF5CBHFzRvbEN/cAbFz6TcWs6Xru0GpvX9kuMX/qryjWo+KFLn
1SCVLtI+VFR83fCpj+LMWWCyTK7Jj8qyS59eSxoBnTPK4cGbwyVLWVs7uDkTCDF6PX7U2aedmH6c
D1ut5qxHjY+Oc+t89XpME7zwvd6F6TDtWPQYOt/KPXGfKw1mA/KAAN02m618rUreXf2YfBBbd00q
ChZ1neb9pSq+Kuu9HL1VX8S/cNIw2YY3fAYE3n5ZygG5tB/rL7Gjnvsq3JJazPf4O3qXeNZeqb6R
l2A/VZIfZ8gx9ZNmxJJWSRlpTmy/iTzpzN7XYsoJZatyobNPhe9uv5TOc1T8lSS2tOG1YByWGfKa
gqKW3JJmJoIxx6RVdPTmD5VNNg2C+Lnbox5fa2QOtTmBT8DdZvPbhW7tjh4ki/ipAmfgmh6IVmen
DidXPMs0YnTALIXabvRe7eLPKvkMDm5CcA4zYFA3YQmqntu1Yaxm5iw0Q9AbqDuotVGroO5VnlBi
cAIseV8JWsFyhCljD+dqoKl1NH/ADDrmFweuDed6uotzjBkDAmZzPES52A1K/EgcoZuPN9Er3zoE
lAZx/QwiUyWeCePiYQYYpsG2QU6774s2iNzA7B3CuvMn8kJ+HRTdI419IUlSm39zsY2bd8Da9NXi
qmJt7OpfHS6CS2/gsjLqzemqJC2l1IvlsuXG0JWTC4boomyas+GFr1K/K465SbQKVmV3rLOclQy/
xeswPy0NAyv5997ms8skCTXewPMlGHotwbV09X+UUbtCr58LMuDSZhU+DAOjvNCs95b3o81YVlA1
tn2HEunQTcZurLvnDGCZg/ggHV7zTN0Cu/51FLi9rvdY1SyZsMjAvLkmoXqtxl1FuQG5HUldB9i4
a7b9JAJVkqSQzmQnKA+pLvddWxGdk4O9pnRkJlDVhG8MIJbGS+UMpHFejZ+KoS/25E8ErT4fCxHD
aksFrmuPkPGOKAJwW7d/U7nBwLUOZ3tbu+Y+JvC3xi8RufGxgifEkjiK63MsjjBDfbIt0Yo6DP7Z
S1qjvSftBDnLsZLmCjXsJqxcfLfYFB1OGouQy2RwVhr+/xiiG6R5Bo5t/+hOw7cR9v4RHPt+BBRX
E8PRcsEA0/Li5k5QyF4ajOTHr9Ds2G1qx5EBIbuFBy8D8CWRe2K59hB+DAUZWZ4StHqxVSklDMB+
ioWHlyG1omtv/TweUi4tYDtPDljGKkOto6hkSnAHkFFJ9bmv0Q79M+88vJP9RsZbfeu19uQ46LJU
bT8IwoCyd5L+GOLbke+2YBIUfQrwbexqyE7MPoMooeHOKzIp7bsANO/o001BuRHeGkxRkoIZiZJ4
zGLvvXUj6t4Rs8azlpvM3dBnDSNJ1j/EhAYdD3+lqeTX6kFjHgv2ilhkT5ref0yFggDlGY8tIHlj
j72MI2DYKYRrqmFgs52b5e80/wyKsqdi8mUebuYSsY8OHglX+q8ZL3Pv/lDq3b6jJCNDlbJkbLuX
cnnzYoo6aG+z8+ciXyqraUvqo1+hPCozEuxbLMKIg8C9rGehvyDy8w2Me1NJvFThOTcNVkEpqUG3
I61JWPUffVZB09Z8u2fVmm7rbtwB4GSr9+723E0tw+goUnaiVIhn30zMLAoqARYlIw9HOaJjaray
u/d9fM7k5Id87qbJ3pfmGrybQGoREveWRAXA7gQqSrNTliVcpLxwaELButnasnceN1l7sZaknIXi
bYdHPpCLBgGuJ6QiU1Z5MlyjcNdpYhOODgnNUWDp0U4jC6DrgOswomceQiAtijeQvSZ89UIf1m1l
H2q9vCL/99svlwdyQBm4rIqYtCMLqt7K6kUZ9Stx6FzujBWS8V4nEM3Rb3ngj0p68zBj0kxnCLbE
r+5NG7EPFSsHr7xiKXzu9WOKLr2rSgYI76b5nswUog6tCLC5kUdqTtalfmTJ8OJQ/LbCYTZ3Xswk
+SCe6r48tFb4rZu8xdVU7xJTPCCfftc7SiWjtLcdM5iCgGZ0zAejz7bNoFwmSVWEFF1kMz5VHE7U
SqsxIost1X0T54bQ6cKZXzT6BrcwY41mvCQuVsLJ2BOOuBlcIJJ0kSlGP5dKnLzaMfxJwgEEVkNW
X/RMkPW6cWbUL7V/a7xyW8cGTvT5QLR5hoBtgi7TV8ZbmO4F+y1pvprKb80gZULB6AEV0uQ2Stl0
Nz8wQQyd7iC+9tyfoez8GgZyqz8pk0YCANZNK7nXkQnDL105a/Ib1h6GlCbCBMLaW0dH1xdnDfe2
Had7MwMNizbOjB4NCyLAHjs/UBL+WQiUeV+196in+MEsMEJlzGb/MqsPUf2gT59jyVDIDFKPvsMk
moVPdtQQfBndfZjdX6dgkMLNQCmLt4UE8M8lNM4Q1mMMDyxWrBXl47ki8mAEGC/dmXkYjlorPUnR
kZ0wvmuFttJGgo6g0UnL3iksSjBi+xAfFOU8LaZ/sbjMzHU99/dpoHaxOfVB/jLpARGRQE0YI3z4
rvc7OvE7EJqgwoCGQmI4g7i4DxAznWb6mEOOhe6rKghI7srszII6M9oLB6plPaoKxpFO09fz1KNR
EeFbjocz5tUsLohDeRoige1b3oa5ecRFcLbI2OkkFM9OPS5yRrdejZCRhPotmNe29WGe889uAjVS
hyYpgXiTJuwTkbIh72pdacVJZDpW1tkyXxnu3jCeJMcsVqPtLGhe7Ul9GT3zJ8rUUx/H76KLqlc3
gvAyOy+lh4G3Vqxmp8Yx09u+ZXttyy26fWajJUg5hFTRg6WQbrDSKXx5iakRoJ8q9SOudn6mODBg
OZbIQYXRWx/DaKpryyzEWePLLmZCUnIb+3fGrpipQv5eurghqvTmiQEmdpuwpueYm+uIedzM9G5i
LUXS3irPOQ1CaLZTaDi0WP2POyghRaPrPYQJ0iTSjxDYljx+hflVZWp8SKEc+e6gdaBrnT+uYXtn
wQdkAkrnA00IPxOz1RKeEhGZ0ZYondeY9zfrmAPixAx0pAheahCU2e3nOAtUbcZJ+qKctHix2fx4
+qX3JAvrtyi/T9V0pPIJFvmFnpGXGxLcCfitYXdaLBU6Gh7+QpSQ5lqFoMN96UU73REsvkGVmGlQ
6Tras3Tfha/9NG3suN6r1LO1vf9Xrs5rOW4ly6JfhIiEB17LW5ah5wuCpER4k0j4r58F3p7umX6p
oHSlK7JM5jF7r10I3jFM/tjks403j3o4PgZdDyo37LMniwDU1ujFSx7TLOYvIGBfrDpJHuRAWqc1
E/ka9xtMqwXZ3+pfM0cVaxZbuOtgxvTkv8gguhJYQm/Y7jssh5VfQism3yH1G3PbkXbDQnPAgBER
ATKgRFyQ9MB7La1XXaIIW0lZ7wB4A5ox0gUPivEjGlST8pKdupPVpEk+SiTJmIaQNzIbnxHKBqok
ndjDpD6A/fxKGEjt+hLCyjR0hKRYqfaExX3EPgrstCJbRk+BQdqFubadi9LRLlRR8TSgfBnDh5jV
rRmCwOu+J2ZuUOXZ96N2LpgEcf/5zNeCOSNCokfG7URhxbBwaekHrMdLB7xm3bEVhLyLu4IOfZ4n
cn1bYu3a3GQhUyEUDKax0rufjD4U0NOys57NsNn1DTczbqLprph1+eGXROfg8Wol9if51Qx5yOYp
0UeIlUdiGnTDkh7IZNVL0HsV2sux5W/jrJvF7JAokVAPOxUfBvsjL5oNFL99YH+T+clxgi7Hf9YT
FPY4UzENKssH+crFDxna2uHBp5/HXrJh9ImJnCRTUNomzTeuICiPbABAcTMw96w3eJiY9EBTPnDB
1tVTXpFWz35BqP2sY53KQxlg5HRvZQRRAniJ6QFJwP1jo3aJOxrJYJnLnWnw4wh1it0T53bF0i43
STQTH70gIEV/LRnazpScOYRYC54cQdZr+dbB3dK5HBU5xM1EuwTwh9ioxQxVBHewioujUf3QQmgU
B/HI6T5H3oIEdC4u14XppntohwX5wvPouVCHChnOGIM/7yEXPzJxGumBm5OIj4ww7ODiMKsX6UhU
XbAdLLCTs37/o9PvFcjvIcH6NG4cVtuY7CITLFcAgCzZE/K9pohf+l61zRVIaG5HbLyL6A9j0WXe
nNA7cODXgDuOafwnAmZqsNPosAKkH3mFCqC8BPJhXiBpLDiQH0v5WWKxK9he5KzcRLY2W7XUcarO
/F07lhvC6uDpnMhYlaQYae6bzwi3jd8qnprB5s/wqpSIn0u5abt45SGynZWY7kgV8ToxlLb1h0qR
NW4Smt7FyLaZIFZvidrLHMNUcEgwejCEqnTAIn+N4FpdA/a2HZddb5wHQR3JCmkclljllH3scQo0
9OjVdNcatNtRttLqoxs8GYhFXM77IkUnlz3lSXdIadGj6nHs11b9PUlk9MZVRn9kfFCInNAZpf15
9P8GHfbnkBArTKiINTxuWLPHKkXEoY3KdtwRjDwWCI3/+qqed8D7jA9xTWeu2c3G8X+cjNNlYsg5
EFTp/BURjWG/biZ+Clp4WRwSC4609SyGbcB11kbqECTQdo9x8lwQ52XThqb426oflKCLwqNt2pXQ
gbiVGETN+TIBJPKco1s/lIzcomA7gVoLLW0/cJS04qYR/6yhptEvJi2L8siNWpf1mx46xz77Dqlm
28YDBvNCyp4gQmoE5KjW81tnYsue0AIJKbC/fQ44QeqNSVyezA8+k80whBhw7UaIWMZbnWLp5dzD
SRlyWpJNRXvCuyFRi1xS2unLKt/D1JmcvxhDw+zDRvAp/5QAJUp/if7UyfE2B89mhZDElrXAAajg
y0+4/xkXqHiorl55d4EO7HRFV1LL7nvsq3BVGrqz10c727tEvK1KdrWAJGi26IQ2dpBFWGMSbVXP
6jmtKW8piz6GLH9NYb07E1Rwe4yxy0KWePTtC6l1yGVj60XDIF71zNoNGQ7LXo5/Ijv3XlRHJxWE
8q1uWVPCLWUh0ApGNWzNMeeDpM+3w+A9sNq2n9vmwygSd11khN5hF0wyT7tJpwjvVvbtBx2UtYGj
iigRnEoOduy06H7yanx1Mm5P5GG8grcS7JMZO48Kg/g2mlEloXrXWax+5TIiyppOAS59SmNZMXNr
OfC1iOilyOjDTY5dt0c1cwl1eRnbZ8HH3uIbMV3ieIObHvNhmAmS/DusKxjcGmykPSxRwAJSsSuK
e5GeWn9E7smCyfvxkq0rrnjNn0ZMRE4BPs34CQAWsSXaTqC23F3dP0nt5GV/CB+6xTy9aKJdivmX
tEfq6mB8atetySAOKQ3Eh5XbYim07gohSYhNKcokeuNzMbz4nfXg+x8avh0NDgKLxflyNLOeOTJW
+Kg/1RY/TZQf0gH5CTru/gqwusCFnWPNFu9ZTWRezv68qemZp4DoAVuSVuzhRk8V+jflLB2ytjLN
0/8wbt1adgvpslsmoAauMlb7SKPkyd2E+9HJow2ObPuYDQl5iPX4SqS9ymR/sVsTrPHEiwPnaZek
mg94mms4ECcg5Q9xx3mHjojLTwcbO6XOY9ZQermSHGcNjodRVfBMQLOg/6ZfMaSNfqHHV5sI95qR
yByw5qxGDmc+C5C4mDUC4hhBIathQ8TNi1d15dlo62jdpR68lyk7eWbL6ILV+D2wHlhg3eOscfHF
qR4OyUxPytGUlr1hLbTGwdzMrDyXfbmE4Yiu8ABjFnt5Dypnlh2rYazOGTG2A/LoXSTTL99AoEBB
rJN3k+19V028UqBxtKcIrbCXXuowL5c2XRnYv4YNU/6hj/ByVfI12nCOfeiAmrKnrUol6+w0A3I5
zXqcmeBVcHq0fEM8G5h89BeyDXreQ1d+uJhqzxsY+MebGsQKYifEM06LgC/WykPO2nMheTppumHl
mxAPg8hlNVMwkIijXeXjrY5l5C392i2WkwK3HyYhQ47OYeTEOHl2fmlNNXcnVIqhABNER63WpIeg
wIiyR4wYO/QS1BEIPyeJNKEEfbsgh+69aJI9zsBDaHHzhVF3HQfHPLmQ9aFnrbUw8XdtQdA1nAb6
VJfdLBrpCehbyd2nx8gdBhCrFb7b4++vLSksxhHp4zikbAfnh3RmyC1+v/z9zd+HDKz3ITH6hrXk
/OXvbzZSY5VidhefrKEDzUdvL3+/HJHbFKSpY2EkdqNe0rBTyZTsNJUoxKGdH0gEmP55+P29//zy
97/+1+/9/tem6f/vX6uKKTp49aE0eQsuHZ7+w9gFiFkITICDrDHXcM3m6ushbgUS5NhFDmZ51KRI
/vWlyF203b6AqerJYNlOYXVEeVge//kPOserwK3gZeNBq3q8cZBlxsM/D10yI9M6tMEGNp16dNzD
71fVv7/655exXe1NFHkaKezHKP3fB9MkNNLwQo3e0kqPNpIrBrM2cQrJtEUaHRA0AdRAw144P9gJ
uz5zfviv3wuklu21vGOWnrhctY17/P2KPp4xFLhT4gLVyqKvWYxNYRpEc9jltk7a9z4wdYCjUdOc
2gxkdQWQflMaVbJjAHqNWts6ekMak3Zqxja71946aon5/34dDeF0jF7/8wd+/9bvH4VFY0EWcWAG
iEE7McP910M7VfXxb+uyaAoE1N/5oScekdPy378GJUjeHc6y9GzhX9gOgfhsjNo42naBrcYDnp0R
Fvk4dd5r1TToGehLDOumAd18CCLmH1pSP3Qm0cYzCc0yyQlkbfth4AtCJTZDIAkC2PYNDYhdD9k5
7DGttoZ/mBodhTIenXVPHh/NUBKdnMT4RKBjz0QH0nDMhkErE8zj7wMGT8UUSEP60FbyOBCvwpck
URptQTqqtgzc2jyGk/pK03BOS0Usg1ZCBaW2rsLwOQwsyRIu7Y4uCy4GVtTxhdefg7rW1hETRqhw
ePxE1R3rFmGM1MR9RrDvcnfa50WPrEAN5d5xqdF8hKYVxCrAFIzj9EhtysLc2s40Zw3Lej3A2WZ1
3F6SwCKNoH9yIk97CdF7A+uBODPZ0daAlc90KQ72rh/P2cHatmO/POOuNro2rEoThbVVgNqKTHqr
RjNgPeLuE0IQAxJpwP5mrPmUslzwxmbTSDHvMuJ74TM2UxNghjKUVGO5upbnyW00ivY+Wsc2U3qo
YgabHsZkslYXmBG//zSkWcwPZAUeiwovAuT+p2LENjgGbKbIYnlyNOwsSFN+/+AoGaPrNJv7AkQK
xOfG2RJ0jPjHZ6IzYkry6GfWHYmULPlKElCtALFL7RPnzKzp1iPcoprP32uRtGsdmtkmyilBAUw5
u5yo+muhUZy6csq3+H9A3MOYw2ULoHlsJrhZU39zcEK6aNpSQ407A21aNCU/JdAdHIV6ei0rce6m
ynzltYCynoNtiyZWkxYQvy0lbbsynAbJWJY+peWgkHLOWtMg/CnEaB8NpMIBMckdWh0Jev2cmKOG
AHt4gY+eklPRjR8x/hgQcDXI2/Q+kjFwh7sJxV1z2SW07r0xzG5rzFkXPNkRlKSb5Uvn5qK8pTc0
881/fk8m81TasFFStUN7aZVACCmaazexv8f3Xm4TRiPX3weVRxIJQno3TDHhOXOjizMZJ2K0cI2W
dKyq4GlSeki4aeXXpyE2043ewC8EuwmtUtfCIyNyiPSmGljGM7FxuQib6JRVTniiwhbmuUsdi8U0
rGO6VEZqxhhubd+tzihnKsKtqCLKqvLXbVYzVaHQ3qhmMBauAaGLOI0CB5Rdb515pKZqWZ6DQKLm
dYmInGzsK5DGGTC1ZCpT8Md7M8nOzfxuTAFlXqYO8YfeemgVG7ORS6cNv8yUuVnot/oR2yRG1MFg
P1to567R1UnDGD5YrTi1jcWD0QrWhC2jGe/scKWQARi710hnaxog9tvNDEUfQ+EtzSIxY7Xw5c7/
L/BI3sq2rGsjgRzJwqpvhta414Iw5Q7Ubw8DZU/o9vDm0juxSXX5uDzbykOUqoCvWxSATtK6V9ex
1T11g1eiXVw2U6x7+DeE18BV1SLtGMsEq1DrGUxSp/CctLGOrJg1r0wehjaCIqLuqs6YE+W+9xDi
fD2KxlXHdBinBZZagoOF6B6yUnbgP8ObE+Ln5qW2VvkYBQ9mKr21QUW48vROX2kod3aeES2xKDq3
0PRfqmYE2V7Q1hmdYzyrvu/WlrcXsCcPaNH7PTuSu9liNCX27Vz6jbEb+r5ejDLJ0BeNTx1S/FNm
M/xIWnMdTfn0WXnVEymj6F8TIY9anCdPfo3BhpEJL3v6TK2UrwOqiL0xh/zqJkoUqeXnigXqleAf
5YZPnh8TeIWAFksqEMtWop77PaQCm6F5TsL21o6MuyOVtWu8nhYY2V+LlxCvoVuPpHXkvNrt4PZH
aDrpPhPuGjJwvLBrjITWCM0ZIApvLi8CVkuIMvVqCGQGTmwMBfyf95eLi0cz+vbA5BEFZj9E50Y7
KZusOpBC6ACHQFbvwNrExYTGGhTdo4A6rYmGpb8j3YuMRu38+4byU8ZhokyGlR0D4qI83/ednxJV
5am1rFznLUZLPwunqp2aaWG1rmvbwiMcbOj17JKSB3dxHsNS1y4hh9VGJzFgqVeSX86/51Fb7AwD
64MfMC7WHa5PKEPuQzM/RHaGQDaexD+f6LGzzh7BtfumRUQ/kAw/f+CmnjUmQSfocrsGI4imTpVG
YRd2foSEAMInXZmhLnqf67uaN+eCRRh+ING9BElqXGhgjAuAAqqBAoxqJJ2tk1nxQwPpBn1pnPzz
lSJj2I5axJCM/dfhMAM2bR5WPkQpQkR0lGKGufJsZ2adk5UQ1cZyaABG5h0m9WHo3oY2LM99jJjN
Y4qWmiBBcM/E84YlfRiaTq7CytuaiZEycLWHazN6PyqCd+R4WXAEZdGJJNiM1fjXj/RwpStzEwQC
uje0m1U8ZQx+3NRaCxh6Ei3yjhXY1WTNiYpQ4G4PwGha8FPpwbHYD+DhUs/3jtJmuGI67VsCm90t
oh9hSBQ+VWw+d7nHhcJEd8QHZzdBssOvnRwyImBw1dmYtbj6fYUgIUCeu3WtbjPm/WUwrJVfqD3i
XQqd0SaOJbzLdtqpKFj2uqFvDLJIMBj79ykGRQ3TYdj2SKUPcfBh2bn/aOsOUqQ6S0gdBNaITrM1
azSNOeBDB1pyNOJBK6xYcKqQ3F7Xmy41U4ZlFXlFnX3LS0K8vYLOD+1Wb+0Ku5CUsKA3c1ZYuTn7
AgbtNR8a0MpZexazmER6GHXAvhNNEVyISp9dP4hFuhPBL8YqJvIDxoV3sSp6cuHFzaHvRgx0l9FM
ueGk2OcDqVdcpgyDAZuQnCyBCzjo/IhHzC5tV1BmpN/gZ8JjNUGNTNuCVVn+AvSCIRzkdDpjxysE
2mA4dWkdfhpJZi4LIFekUgdHvzOMnebN18701YXJXsDDAwk8yVNr9q/QjAFZ6RNJYP2H59JtNarh
MLLQr3vEGJiiqhZJY8m9FKwGLSS36YD5LbHtexET7p1PvbbMXfdMZGa31mPHOIwlUEA2Sgwb0pPv
e49wGVf+MP01wJmClKOES8EhLhMy/zZa9jo6kEoQK9RLIZR1DEfzKDAfgOdObmbZPyhLqVNo6Q9h
4dcvfdYh3cj50cfq5nuTu+C8sy9hwzhvKkqm8CjHCALLVtzWDdq0vCM+CjiAExsbBRWAOWO0By1P
lmPMtNYNHOIibP89AsMJ47A++XYkH4hlofRGBw1FlYFLoCGyrG91kmnvQsVbw5sRu8alqmvyx3J1
0DD94cQmWU/4Nt9un1wo1+od7nJtP2eHFDrBOk0OVqK3pydS3opHFy/jiartpTWj22/591v0BeTp
EQFnfHlmhfykdyhgy4JAG/qaQprbdjYaCDfItqM+xqgF0KTbcYsiFSiy5iUssPLyPCAbZE3VLBMx
rg2nazesW9Vyyr5EI1+cCPBAAIC0oEFdD5CSE9VdiStex0ZVgkIcRl4fH1MNXWgnHHgv4/gJQxS+
ihi+kAjg+3f8ZtlVAajsSM7DatxpFYChnu8bXW1LBY/FxrNsc6fGb5BqDUij/M4T3jLXZ1tl+b23
VrywtZWgC8dGuLWU++WWln0Uw5/Js5FgjYfGNKotxu13XYTGKi0rmI6tjR19PLZJ/w7YLVwJmSAw
G43tOJQ834aFMbav/2qwGFZjosVLTyF6jG6TjZ4rRomKX0R2q4yhFRie7nFw02kL83w7Ju0VozAo
QT1/i0bjR7dcc5EllbnKDYZbuUB4nyAJD2Doy4ndXIu62OPEXfmNjo6ct98RCojJirkxk1dFE7Fu
EilXBZP3P/54LVT2XRrZriXwjpqdF1XL7WRJHHi9rhMWXRngvCUS8o0warGavMpcaAwTI3hEzkDU
PdDgD4Nkso2VvPssVbd9q5AEtPLs5zrCnKZEg9DS/CvtiWAZlnRJ9tbaLeFqISE3TGst23hUE5hl
hwCJlrs6a95EbfzV8z47kUXAUcQ1KCg84YqABrYrApLgVB9HwAmtDhrECsgryOp1I+2N3SUArlGn
NG5xm9riPbJZonc2gsI+ZHHtMZPHR8kBCH1jGafxYWySu0FZWpc/oasF2yKRFknnYAb88K+Z5m/x
CIjCizBHMcXfRa0VrisfKs/ohT9WbxBPm2KDtzT9b+lEjJn74VN3teeiLxCDF+xrRioZx4hOZg3E
ye+tBygLlAVl+cdSb5bTDzPr+0v6FO/ByA0OK/FjJKkw05WzdtoSVRi6osqkIu46gTqDIViQqaVj
eKeGFXE5RsUaiTde5CnYDHoHcRrkklyUT5pDh94K9i+FeqPhwaozcn+65h3ERrC62UXyWWcSp2+Y
MeHngA+c/i2MZtNh6/4Ny8HchhmTpgT3maCLhAei3/X4Ow2dp8Z1tlY3vYwpSyWpcpPJAktCnZgO
ae1BUYL+dTrtkCbRM9BW1pYwM3d1+Wm3Ecr8Etnb4NmX2VqkB8bGtgaxKIL6lhg2o7pEbuNYcbh4
TFn9GR2hipENii7AwmOk79v5+4qtvVtht/Ey1AdDZL5YBHwuHHtYpc53nebuwZ/XvhPoUDbSgwfM
IBP12lLyJaEaXUPDIBYsPIKSJRk8IEmKkyE2URICnInNiu6OBbBdkS5CTcWe2WGc647Y8Aw8+nqK
vVEReoB49DEZ3CNBmw+dN0FFCBpmb51/YuqMsXcUUIHH5wriPXrXjPum5x/0nAnew5ggS6FvyYL6
25rVnMZno3c5pkaCgUxEPW6xtgfpMqdlmFHxreVB/DZ0zdPI1Qn4xdl5kZBrEny3JceWk9MX4cgH
XkMOR5FfU8c9l0hiC5p+kVxbD+KPR+YTG3K6trwK/2Q1H5LWrbBuiJPEBQCeIzvEYPXYh7q7QL/D
pRHLjhwPCJ3saxkYVMVjX6PYAHLc6q7Y6dGfMBq+geEjXo6RttN9LosCyTnHHBpWXX76CsmZXmW3
KR8PhRDbpCjipxjNaE8TxjMpl3HRE6ES5Nwu3EqgerqXBkzePmK6xMeY5azI0XDAFiOFcwR3Aj7l
yOzLXKYyIa84e7aKeodQ9UOIe99Uj4Qzgkkwa7KhWnOJrnx+YlAm1uN46ErOnyCwdkJG3aYNSsLo
kvpmJdG7l/piYXNJLZQiwb7u83Uef45F6qxNEziLPQ43EeNYMIIOdTOgNerReusm2Y6qijkw93et
hNw0A0+SdK2tGJq1EHCWNB93n5s+FsRkgrtotqIFpGwJP9vnIO5tzblXFeoRj3DbOBgX7ewmxDKG
RhHUeZtgN7VN3UEmd+v5CARFjTcjld9ZMjqb2mqhQwSPbFnwhg3Eq+C2a1s2KbKXZ0ZOtwTLw66e
n7/OhXGjDzSikZ8chI+dVXeeIs+GrauhcxjaH5nXwcrRO5gpxXc6u/5My5XLAQPxQpjWq2E0sLPH
IoLoYPxpm+yKdK5hsAjbboStm5oM9kpSo8xKwDglwUgLnVe+yYkNYfKWjaTg4qWB82dNZ8B+zMs8
nakhH4DtVOkrt8bAiuv36PrsQWFz9XWM+hPaM/ADZ0UXvazmCg+Ij0TBAnsq1gnda8FGjA5kL9Oi
dihddDhlKZiNIEmotAxlTI/WM8V7CkXktfOrYc3qgDdyLd09l/o+q8z6qKXsruAeEFh6qng7eabT
79KhPfkcUgaCOKtw38g+OXI0H9vQ/xlhve9AIqJygx41GtYjkzZAh5HJzZ1+TFNbb8O8echq9zV1
S9AtxTYpv0KtOvNZ/ZC/iB5mkwUuGwxNoJLtShy90DhnSXsaw/4KwhnuO/Uem02bchEzDz853mOX
JYqNggq3TAvyR0IDUylJ724PGqjidgWg8IENjvFIpxcXzSQVS1Wf3egtPDakG7NAQF1aFzcJ+0Oe
70vbwwRTv46sV3kBnc/E5SU3JguybCuWo0Z9vYT7XlATZOZDD01m6vVtymiCJlCFS35yBiLOgNPJ
6p4mVT2j8clXhaL8j3QpABZ7zUFxq1OYfaA9A9oRWkAPGBsdvWaYFjwBT6jU/TzxrzlJDSWA5mXv
VTANDfeOYBghCUqLhRaPrz5WZ1LjFllz6Q3zxQn5+XVKY4JLxsXUAhxM+YTTp4yomDXkVkgwWKfd
R0WkWqRpoFkq8YcE9KnmBM7aYpWkLh8gODqrKbPkkSLptR5YxsODIQ+qei7oFaskqnZpJn0SNOqN
m8UMck1MZ6k6TprxNWEYa6xQsWuFmd1FFP8TaXrrcK5677lWcxa4GRsTQyLGLhwCqwYIzI6XZGtA
LBGqu5TuCBjiaMEOAxu2m3r/rhNNsHZIcFr2ipjxVDHRLRsFw0yiFFUI42qm1imz06Xh8JdV5+8k
cbOjpdHStYkBCsR7zfUbzH9qRBAkC+GnaHfrV2+m+Bhd8KJU+9FKJAZOw/Q1Kzep2ez0zHxU5jDd
2izF76Tzt8cmRxxvDdtBNe2S3FjixR7qOD0GwYDKmFDSFXuYSxXqwZwwi5ikzr71nnSJHB5972Wv
3Bm8kUNfR5g58GasnSMjSkmKhHMxZHs21YudmjpkvW7lk8EEOiLfhF38gdWLsl8v7wEDh3WQuOd2
VvuW8VBvoJ0+EiRMp5eZSD0DpuKjEicFQDFABLP1QwNtWq5/JBMredM19nnHYd5W+p4PIccKaThB
5PypIti+NqwVqhAOa/LDt2EMsrJiYpV5mJcDp8ZhFmg8w3aHw8GuKwo17mpvyu7s7bAB+VijCJt/
asuAjsCco6YraFdm+J0zFqSmhHTC/uNJDsalNBlXC4zK1pTqm4k5OlO+isxmZsQiaUYcTR1x11Wz
8TWftAoUiKLFxK9Z7KeDoU/PZL2clc/m01F5dUkGaitbIcL24sreER6xyEJu9qhuMRcAjSKzSyNG
JNqYaSF2gWQs37JRnaz2MylTYFU3iTtuSe2CydrEwRgayTGPhw29X7rqw89CBIheic8sDcav5QTG
ruxBO/gBEQ0uC8kiZTqj56w/hhxGRTBt6jx8yVArpPN2PSjaW84lHWarKkcDB2+MBfsxD/x0TbRf
jcIyeyqgYZOmSxCZga0bUKM7dcdIx4ASuHAYhVNcm1T7I/KKCF82bgQTVbeJGN+GdKqWMdqyDGLC
hn39+vsrSIHlqsjgkYbsFFYuq5SFivtsF3JkBqZoFh5haChxMTuGJBAFDuRzQWKO4UDmqTJW4qZI
fhrVg6CFa6dQ1Ms4+gE9idSNzImZ/LhDb9M9t0Z1oLgrdo6P4CexsbcZFZqmKLbajXBQzori2sbI
mUKBXm1Mks2EHZNAdKiAne7tw/m6igWvXEu0tV5Y/absmgc97g5oIvedlg7XeBx+JJ0pdYG5dA0C
vlOFdyAIUGdX7nAcUyxjdtP7KxM6LaJIJEExF9P89oDdUoG1mTk7JeWemTUfcdsMGxLyaIXJRW7S
7icmGrgLSJo2tXVDh8DHtCcABztcZVDX9xagSitD7JEg5vGDM6si1g9ePGu0cUBwLHbNXyHClxzi
00lNxUdWpSN1U3PzCPk5OnVxCjyJ1A7iYJzW+Zkt2asUJSF0UQRBiIQPk1Eq9QsKndqctpbDs5Hk
2iul5ngqvJSlxkQX6kUa2xQ+cqU5HrPeSa4UlcOcSTgOgU41Vgzbqst3lNFHrYH4oE1CLCenAWuu
vZqI+3CH2rtGj3Yl4yAFI4bPPkimKSbvMuZ/bJvTKjFdfLdFu+piZJZVbqVL0+dtFjV5uGbGwlsk
P3TCZTQT2SunhdNhj/wsDoCEugU6GODGyt0e1j9PCN4ok+yiSXxXfC4joUUcu/wcoqgfg4awEK0o
aZEQ+EXVFF1FhjNlwiIeInTilichsMI6kPe1xzU3bCYtJN8mhjM0DT/jHE8ytMoj7cmIjkLXrlli
h2d0tkByktfej80NGYUx4Af84zKEFoS/Q6px1dcWNTbJ5DzV7AGnDgI9dg+FM2YVW2jQ/SgaTpXO
m5//do96lEewOFJYt3zrPbLJgrLKRPRRV/OBgVonrXL+foLZUIZXWsJ4ZznyySl1k51YtLUGjuZ2
dB+yPLzmGYIWi3UfGA9aVXIFVm2YZExIyn0tP6rkQ8iGSBZaPX/yPeQFxtdY2l9WwM+hCogufTQT
E20yzy39Y7DTuyps/J1F+1w7OMqnAkpsBcQC/RAnNxORNEM+5/ufnhegMjQenDT9Rn//ogXOhliH
j5HeYjkY3qUPSogiA87QsSj4yAnUC0r2h9GAnaiToGaS3J61BHCWDYtCxOqbUU3t82ApcM7luMcz
c0ayj6C/LRvSsidn2RTIe5k8L1I94CYBN7gxAtglvO+XCamnNqL53mXGHofY6lWZgBykueowLayz
KUSx3nbbjNUgwWZJTgtcz+Kk+U94eCzT8K53gqsVJag7j2y9+si6alhgHORUT5FNGg20p0b/qeoY
nSu5x3kcnSaJxwAA5zd2BYSl8FtF+84OYoVMAdqxaPV1nzpfYzY8IujBGyk3UiFpNcbHjD3+ytVu
vnZQJiPSLGDYW2QFmuuyKpdOrIO+y2DlKWIj8iCwjyF1OuGu1iHiQEGZ1eAaQIpNajU0FbKcxxDu
g61gQ7KZ8ePiPRcMTbuxIYwMgO7UexT7mt2vjW3cV9EykKm3kwjyRVIkW18kH8yLyWPX4dg2dvfH
rcBqOJj6RK/yLRTwYNFB0BhyOGx5gdheYilCTs6PxCQf/buMyx83C3wY3sG0dfv0RSJC7vOai7oA
nIQehzisCGk1UKHe8xn0Nte0xDI42WwGnZIhi8bo2qlwNhJLg7hN3/W6B8MNSRwvmCF4SVInxcZK
Ahbr6Pozxi5CD3rNIpeZU21dRGG8djViTinnoDrXrxdIrUMmyNO6VrqDX6ookbhiOhhRVlJ36SUV
ZLqMmUsviDGi1KswEnY286EAt3AUoRozQkQymjfb4iP9T5aVzxKWWGFoRCEboAVw+vAq5AqFyHB0
UDMuLGt4z4oUH4yVvjmWrPeWCj9FjLNSoxNu1boUsHDqpup2hi0egtHdlXX9pBuMpFkdAlAIzy3t
Liaj4k9VhwNALO/dzP3PMiVMaqwuwkue2ggVdKrJAoRStqSG3CoT9FYPrYO1Elt5m2uVzz8fDYGL
CHMlC89+0znEGxPMgyumShAwMA0SyGEqwpkWNcBezwWJCAp5bzX4l4l3oOqjxfbZEmNU6zjvahNu
wnCZnNKe+d83LcWJlaIU1i3rpW6kx4vqZsso+9KCv1nqoDZydQwETCmBBOL+rUlv4pzFsRKhyQq7
8tiM5k/sdN8N0T4c5kO7dMtqw0YRVbS/VRA3Hc36YAP4GYou4G0H6RyYce4iiw2xxxQBpaiSX1rc
HjSz9PfoeS5OWFfHsaFsK8zupnXY+BqNMW34FxHIMRmgzPlh/IWF6WUyYg0fkoac3X1HTUanOcp9
zsnBbNVCmsuWpcYVsuwG4szj7sV/73rrf9g7k93ImWtbv8qBx5cGGcEgGQNPlH0npXqpJoRKVcW+
7/n052P6APaxAV/c+f0HCTX1S6lMMmLH3mt9i6wmwb7Ue1RXNETS0fnyKeFXPfqeZAbFi7tCol/0
d4k5h6syZzQ0IJvG9jVu7YYbt6x7elSufdeG423des2yhcB+SLkJ/B6j+SyDC5qeLW+E2iE+wHJn
TixgOB7+QM2AW9iNzBgz+Rz7DJIyWvuuR2OdpBS8pPWPMcUvPyjyCS3ILA5/QmMVeB9jYG7aBnOm
/uR6kuvWJwCw6U4px8fdPPkvnedZp7bbj/AOj40ot6CgwoNqx++gdmKGatql8ZKvtBv2z6jqUYkN
yTllZZ6WzNVqsB6STmPBK1Fn1mhzV04yHA3QZW373NXEeY14Hm1bacYkKyjgdzECIpQsV3pJB0Ih
AOlVkL87s1n8oTDronR41TXewdYY3lK6P/DY9IPtmI+JDXeHJL+frMr0guWMMGZi82qMDsFSMJKi
Vq7bhstm9qEMlLSRKB0x0D0ASJ2+JFz9ddxVrAQNXPvc6HxCnuZ2T9lBX0DYZKDr/Gde8gPC9K1i
XspAE4lWFNWrzmhB5hAoBD0xAV2eHKMek2dCL0xGFcKJvvrd0iQeBuv3YMBVy1lF+ROYWzfsJ82E
4kaQUZuOM7QJLCYO0VKTipxNVdOSr7FKDkzRl+aeVQHjG+lYFeO09VIwmU1PSQFbfcOU7lx6rLCd
Q2IVVA9ZayxzARHuWVFshmwkWphKK+oRzpNnDX5vMH9kzgisHwSGjWiM+GbkgzEpqGHlrePR29Uz
OJ2CA8Ymj423YWLRmh04GNhvID/Qc/OQWhQtiK9hzt7neRcnxe92cI8i4LelSu4mUFb8ItqvJAEC
G2GURXJexMT5QPbyyYowf6WIs3VgOgczmB7zEd6IhWjnzgVcWpj5O7WHuRk9HEgoOjKk9m0/h8zm
PUaKiul789pG1XONnAh4BSCndqJD1slnzle7TlpA4Kts4UfkJ44bNFWk2hCT9YO2Bk6oEdEVjJWz
P88vrDSkCxJHtYpZ0ZvIIaE4Ww7GCU4E4aTbyWAVULU69BThK9v34NfCwbmzRfGYDid3AqvtRA9m
jJmjnz+K8HM0xMHuUckJk1Nynnfcfba8RHRNKbBA+OfYWRTRC4ZkBDNGTN+Z0281sx7um8TbLBdH
iVeGSVaGkmIcL2FBto1oVzYTJ/b96kPQ3SkdfIJFPL1FKXmXY8fKMtgFnH7yx0Hpx+MvnsU5jdyH
xQQ8jM0ZCPdr1RL27tYbIur6/ZwbOEHpaRO2y2sWDJ9urac7JG9T7uLLollL9GgB1ta81vqhDzXQ
oKh5Cz24ovo5D4efCXT9bfkxx1QrZQuQ1y2de5GGHxSd5aoQtbXp7A9WUAtN5HCdW+NqgA5F7ELb
ubrnJjy5o9ojYSc703Iw2ZDwhdE7/lVauJ3RWQRLG8Goxm1ocdSeJZIjS9NHEgJ6KgmgQCDkFyMz
wusiJqJRvpcLmzX5OdJz3TV5QZ014IDrQzqmuV5aTMM+6ioJXGvHoQlKlnC8XaUUON8WRPEs8nnt
LJPG1niz0lLjnqETREBTeDDK1zQdQZND7RWUTBRRUEYkQxmmODuzhvEcz6wkpmvTA7Tak8V8cerx
TskhSFdTNZ51kD4FmfqTzacST4rmIo/oTK7qUHvAgCCrOwMd2pD2DhU23r6K4Nk00+fGarsT1tLl
oA5wkS7+yfPsd5PsylWSVz0Jtd+GDcpPq+p+sCwcGkH3Qn6e3Jd9/oYAHmuTzxoz0229qzN/bZIR
xt7elAwABmZQLlOaATY1fLQvO2G+hP7gpxdQNilvfElpHa3DoY9hF9CRVxZdfcqsZN25cG15s+vq
ylACIYFn/8oc6+yN2tvS48FjUeN4boAuhLNN5Jv6cgK8iVhwSQpUHJYYQk0JTQmJFSrKgSONVQLy
30tZe2e+brBk3w17w5h+h7J+j0O142DzNJIcUgofb6x95c4mVB6GXRZ6wNtC0lpd7IOe360Z6PQI
V7nzLLEPFDeSS7MkB2oeRJlzl+a+sSOuxIN9Ktdj1l9lIqqr0eFztMP6kDHjdLKm26VBf29VbbSp
Cg7Cw+AfPFV+j4wIjImRVRy6iII7TI9p/1BgzOLwPoIPyI019Qt/qZVYB9Om3wOZ5kD1uBaajrPb
iG/UdA4vEusBEQabZmaaDkzRWBd5/B2OxmNepM+x3b/PPrIBesLfhRbFpqUwK1u1R3fxHdc6OSBl
36R47YSs2zVmomavHWcjRnI2y/CLVCAX3kx+VmBU8dD5HlJInOsWNkeo+dNd1uJeaSpA0xopP4Os
S2DOxrGzjVdEOT9DaJWbYOg/bjGGZfhqAr4ljgt3hvU8TzQKFCKPOclAQLe0BAbabfPo0uJLU2B/
yGeTMnn3E0r0GnEt6UvWp6gnOkL5D/Z31/2Vj/WrrCnVDZ/Ikri5lgS4tQkHkGLMf8QevMXM+vRG
orf9igF/UodyU6noqZfvhZnu5ypKzojyiRbcWFigVwmGrrYBnW8MX720PvO6fbAT+62xKCT7SB6R
WkMKLdYjFlTO7V9Ypp+tGrVP0wswoireyALNrMUswXU6DpKWec+YoF8Lei6biBfW7Gyicb38oWbL
Ncb8bWpVeXQHPqA3dLSc4SGq0H93AVz8WflXsgBplAFUwsoHIZP8vOfO9Jil0toc21df0zp1XLTH
Ok0+qoLsirisKMS2Gt9fiP+73HY1bBzsLTjLpoUpARm4T6OzE6FgxwPEAlmPUCHgkGzVg5f3TNoX
U4aoBLBJu/jQNo2PaXoPFChOUYQngDA5v8+uNqK7Oi4JRx1DBIXNeh37gGI8y+IkPwXYcrtlB6X5
NYQ42xux0ZPzRmoK3NyIplH2geSx2vYmv4muCOp1lKPcP7bDt51m/JNPyb3ONPmI2XTfIwFbR3VM
E9f6iaAxOwmN0aWm7c7lCatDqm2YYHv3c+fBjNI395meoN6DNYWAHCNeJDrKK4aHcmyvc+qUW4+S
XLLfUV7OWP8NdZAZY90qfhjqpbiZgpdeJru27+W9gtPkCEzYXsceb4bo5FRUH6wq/mMVyb5p3tKk
JCewDaFsddfC5yllw9rW7mcpWW4qpJrrNGyXxjER9p3Ue19Yf/yBEZCo6rU1xPS2MihIAVpxhHVb
p1PPAOjfyg4OE5jode5wuMorY9OT9ukkGQ2VYTy3bZpv864V67lFkOxurBgEhucpb60t+VFaxrqj
VFsjMnyNTbq0gvintVEidu36CQLcgHoL+Se2GzfHXZ39ipnSryPPFVsbBVOySPEsUiaJQqHwaMeX
Lpp57Wgi3CHhPKVCzQvQFcfyggZzQYpNZmndQZt3rNfIQwdHa5vgT5fus5gYWIJNWLKDjEMLBx0Z
wgZj3c+AKKnIdz+VDU2x9+gl9N6bSat+VzqMHgvoWUd8z3nhlCsUDTVclOatLHSGohVkRNBFayLo
GWOhcMYVizp50hBajepVVVBLsHJ2NgyUjuTOLGTfJuiWXclR7p1HMeJLVKt+xOS3bbp9LMXPYCD1
Vkm4gxWmW0AcLthz+gbjYxQNe6IIaYAtFK8psisc4uWPqnR5Q3LSP0WifgeD82P2yMopHHJaB47P
oZWxRajkfCkYyK/Slk2gkOp70p8x2AuBmWYNVmsxkIkXcL3kmaMQWks0/OvRMFHHLIHErYAcl5F4
1DIRHMGjrQl0wPQXYsfywvC9s12HCPHswK43rWVgHOZaPxmSHi8GDF3bOzgTxl0QJ+dyyTVjtoGV
PvVe6emjcWxnLk3LoAs+VASUUCs0XQoIEaApAzvKycr9PYKEJ6+HrB4Lax0jceZUr2NKUuMcw/1v
gHbSCWzVYyt/qaL7o3gjtn3meGsr+S49GvqkFpFXmbOmo3XkYNitdA+zi8Atu3dSFqUc+1lhbtlD
fOpaNJWeNXJYsh0PlxsDhSYn+ilALYEOW27JFwWyH+TGdpIML6Uwd2bRWFAm3OvcV2JnBdAVilmu
2m5c2TK7quDDHZoLaJSTA1Avrl4N/w+NxasU2TMH2AjmBL1lJ1WbWMWvHUHPdHGi33hKPgSxSfAS
O+IWLEuBVAGAoPt5O4XMg6KoFHvTkK9EkxVOdnJJfV6XYcn6KkoyG7ick3bhnVY/8o5Ve0Kf1Tuo
51wLuBWK9Dn4qgIklM3k5Azcwte8awj6ZEHxspNRd78CMcG/5kUvYng0aHfu1C+vNL6sUrrbPor/
qFiUu16YCMfsBDzGzJmbreOS1Z1zT5PzoPAFHhGOYkL2Tep/m+Zz5WBopUVyYXDGIq2RjKc+8Ozw
01bGx8gJYuv0xRtyz+dGmy0OsSdtNfV2Ft0fMeIFrRJSOewcKUrJxZYuYA70IMh/nIPnuu2BAcrM
+8QvH59GlD/ZEuMMr5HBVSDHAz2YX0ibNnnwk+ULjPiCwVnck1/zkvVHRDgb89Pidgnj6X22UoQ8
n609MBSFlGWWhwhykp05uzBA1FXqE8IIxItBeaTO5+kUxw6zJb4WMKRAie0VGQJzl1w1C0mHjjGD
KS2XBR7b5+zv6y4hsj77rKgKojE4TXPyac0sScZIrPlnLTiWDz4UDBn+TAz2oe8qd05l9Fh9qjK4
WtZ7IH9wxx0HdsEUBhB8RiaD+oik5p7CaB2X9U8HmERDsuPwjmGWAL+uf9X9eGFMvy69RVDBU4Sb
3A35R1XxKnQcB1RTn0A5JHa6ylAdsMlQnZIe3aIetghU11v9wGxkQyT6HcmnjxQeP+re3nj+1aeV
qQP7UUEqySUFw6JKcEZGEJ1/8lNwxlH2jIN7dLs/gWQM2ms53Q0k+AzaOjhxvO9E+K5KMA4Uqh2v
DCfSzwLVNWX8nezELnTHl6BJjuTWm1V17UT/S1ivFnFHrCZ3eZRs4oTbE+qo7TxNZsAZZboLDe++
y++niSPQ/09jRTbWTi9g/v/2l2940m09Pf0OoiL/y3/9vn3r8Otvf7Es8z+lsR6+f/9bHOvyf/z+
atq//cWw5F+pSYQwTakllkCX1NXh9+1bwv6rElKIJXdVa20KolLzom7Dv/3Fcf6qbJNvYaCSwDk9
AmGbort9ix9oWsjlteOatmX+vwWyCp4ZpQjpQ/nyt+FfMl3TMclaN5XStiMV3//+eoryoOFP/z+x
nQKd5zbYhCW5o6HtXTQNepKx5uPNCahV91SWya/UIQbUx896X8/C3C4YnwE7yXnIkfW0aYpgZVEJ
jUlFCElNvELGIj2bqdr+04t7/fsz+6+8y64Fmr7lKdj/+oQtSzu8AkrTUBWuWL7/T09YO4njRDT9
ML3J4agQNrJ7IPe2zTerwrHtCYJrCBZzNYfPIVLO1tXOfbKg8v1YIVnFnfKfn9LyPv3v19ASNqd1
S2hbSm267v9+SuNc6mToG0SvPczgcG6hKnoHHO4Pas4fkGL1nwbZHJJjcZQRsWg4tXVvTd4bw9Al
3osIvJ0tRfepHRRc6IQ2/VDOW06qpyZzbNqIZJf3tfz6vzxv8W/P2+UJu7Zw+E9o61+ieAl+SbAG
NwaVntjNTL4fuilmyDxG1aeNzHBwwDoZfbtxQGOtAntIHy3sHihd8p0zULHQkON0k5JvoVFIdeJP
7+gzQiuIo8Z8glDIaXWYTv/5advev7/g+ABdrlzuDo9msPmvF21X6TJLQe/DP2UeRN/z/I+HILcB
JvfO4R9fmtzIPpvLg8Mgs7u7fV5JGD+hw9HsH//QGBv7TBCavhOyYt+lPD9lMSFKZRlMf//o9rXb
py0WtLUOEUXf/sntGx1QAJICHypDRteSGRM956NBlOdVLw+3L8vUHDbMYH6OvfnZ+ub82PSB+dgO
ALFcO3tsDKKfUtnTXNDAbGQN71Rljt5mXOyPGv00wVAF2WlWBRSo23mE931MMyoELUbr3o6y6AhJ
ntAw3X8gqxHnxGvFbuDkjgq2p2VNLvL/fG7ezNqjhWgDS5dyje6+iWa9ymdAi01Q5oqDjr5zzMQ9
Ilcrz8wVa3iKiQvytajOt68FoPvKqHKOZAGRr+eY+HyWj1js+nMx+tlxwY7RaZCYwMHdHsfWgayr
rXHNDd6cRixneMxokWccCY/J8iAKdMabOkgXjNbyhb7O862deu8MdRmeZcyKLaZRFNkjZr3bgzIM
e1P7wE7nJhQneg3WPz30arG6Tg/NzVq6nJUMI3tnYsBRFfrXD1O8RFjXPtp8HoiX6QuOcXzZKsji
ABT8PpnS5CjzO245fXVzm7/NiI23AHNJEkL482ZUPsU2mPzdvHyqORiurKavD7VyrKtPSE4aIEqq
hUbSHRnNc8D6fimb+KnPwKvevpQtalmf5gIoJ/6FNdAjYr7IlB3JXjzN45Mv8vFpiJGPO17lHf7+
tSzD6jMQW7P8i3B5iEP+gGGG4HT7H+qF1UVbLDhAbX+t7bQ792baPo3VbF+ycfj7Z20qAUpOENw9
k0o6CebilPoloRHhpNZ12CHA4BerrmuvJgrhi0HQTDLbiihI7PhZR8l5+zQwW9bc5RtI6YZziBvI
0BVDk5g+rDtO1SkN5pJ+9fJhMBg7AT1tj4uIY5dF7uYxuWEvijECLBUU48qNcePr5cH3DV4cpll0
PmtuvTA0jn1s+yAziW1Iox9tETsnk1Y0nS4reBBd0CDeqAzgGKkKmMTXci2YdTZ6idxrUfPPZZuc
0DMyKoGNFgWdesqUPgfgeB4tD+HXUIBz0oa88KYETGYH/1jafrEq41zhKHobsBRjtLWd+6DuzYOX
Fd+t18Y7kHVICyGRvKocc7EKTfLsnNY7GXtMcWBiFSy1yKEL7tiMS6ZYaORyy4fWBGjYHUMEhl4j
LlmfPqEPpngui/usIFm8yRK4n1boM1DoicboKuPOHtzp0IMdHpT1aihgxl0zfU4I6jkGBisQRc3Z
V5U616WJel1wCyQSQl+9jORDjTAzVybawsCDaOH3D1luk8/hepvYsptrm7nG3pQOfm1fq2ddOuKh
yt0N0UD5vTcjYzFbOADjAEphYoxVuv5aZIF8KgfPehpFuCtQHKwZGESHsbD6S1ja50Tpp5h77S1x
E7KyoC3AKs6uSB3kuhmPyXxtBHmJg0WKzYCLwwWG6M+uRhOpFzMSCUXQoteiadK7tmw3IbmajLgj
NPDMYSZBmoFBsEU0gMCbrRIIu5V9y8j+XcSpeZRReZYGLSIxNA+1WyHysEE4xD5kh2wSS9uJPn1r
k+TVZyEYeCb9ZlQkBz2P3zqrrGs1lJ+6YEYgmsxFwQEDAU3ssIe+Bd+rHxfzMTOoPIxJoSAODU2i
4eSPboS9087sF3N54CZYcammK6FZCBET+u9+aK/BkqiXmhWpSukPj6H5wGRmeiM0+70yGL/ISdco
upfLA7HzMemB5zdOc0FU1lw8xLh3EKpIyrDFT07KnCS9miZZqhlrxf1P2xi6e8eRV26N6OX2kAdi
77eEQ/nT2di6fhldRCnSi9s26aWaBwllTNjv1TTOL7HnHGGVkBrdDM8pYzKOZeDNxgkcjeqq0811
CwpS7BFsPhkYEhAMTo/OsDO8zDr7uTbPttHtQ/Z3jp1my/sd9sGlQNF7l3QXHVdwRYTiYG6P3iWj
ebBxNTB7w6fXXfiNcbEGc2+44c854Nrzm7QAqOiTQl0P337trmppJmcr9z9rR9pb02a4jm6sbLL5
WgA/euyh5RNk4x9Dp3fv3GFGXEG4VrRLO7pDdjpcBrzanOThcqIIEgwr1/T3h1XXmOF9szyQc4Lc
rozmrWFPD1PhcmgNx/s5Mo1DBVxkG0tU6oUmRztx0wn1Ji6i1A7DFzCBpOoiDx4795HDdThhf/AB
RbdhzCWLW6aGcbf8TRhjOxyD2PxRGE3ntGi/MQ1/onAKKXwXXmHDgNf3e5s4UJp5Ql5lilygtOF1
AHIs10bdhE+e6n6OomTsVSJHnHY5wc1n6tb6VHjPZpk6l7hxv4Bl05OOkZEX8CRWQ0u3BJWavTaz
dOBA2l3bziXNWtIJMQp+i5Q0dq2oO1vV/ObjymZvL12AYT5Z4/1gPfkUE12b/EoYIF564NORPU1Y
9amYT8spvkQ+fuqs9lFZLdKGBLlE3E/2uZi9P1FhtFefU3p8F3XR9BG6br9iMM0gOu6geW4nILZY
KeTI9mJN0ykZiNyaxxBvsjkGx4wleHZAT2UVgqQpBLOcVVDIUOt9a/jT27B+t8P5voppp1jScbYc
t85O+W2KKMYiMiLIXyAZyDfOIcy5S1nW7kbrIN+gld3DDvLXaDCWwM3CPrfcEGQRsARxmaF7huCN
Wf7c2uoNc6EBBCl/rTBy0hfCSVONKxH4REJZwbwyopSoYYW5GHzbYzox6A2bxYBCZ9vBLrH1muZh
MMP6uNh8t/SEX4gf8GjCIFKdiEbczZ5sLnr0/6C8B1PXuN2pC6333CHYV03dE+RShtZ4Sjmc5Kdw
hGAeeCSihUjK71K3J5C+QF+37nCNroxcwU53BUGcGqJDZVXNxq9+Dgk+i778MQUgGWVcwACciMcN
F5MXunZwtrGbv2hfH6dwZOa3kGWEO/8JjD451QtyqSxcSJoJMV/UmJJd3F8p6Tog8d1hZzXlU3W7
Z0Nva40ARzHLmkzldb62lpugD3Kx4fJWVlnClDDYwqfqG8B5zlYd+WucTykFA1JAQxzzpWbsemLZ
qFyzmPZK2Yen5ViLFU9TP8KGcIsLnIMWtV5P1iqLIp1X3zvXBs4btMD7W1kBd9InxgP1R6rMM9lE
OTEgfnQMRURqXeTdjxyrmRMb3kMwb1w/T77GMPzp7bIK6GAJDGXnakni3RTnxzJEi0b6irfqTdWf
e2tq9jLqXqa6wheb+edU98QYNkFF1rxEBQG2eX1bKy20PIw+WSu9YQYa7GF5KOrU2nhoJC7/eLDi
AsPaGBurcTJpD/bl1iS+Dj1wiabPt8qtah1gwj03UKLljNAcUkVZhxPl8PDVTINzDkP1Iglz20uT
BKzRna6jkRuPdbPRrjs85VOxRvknnN0wILyM5/4Fxjsj4iD84RUjFDe3LhBICXOT2v5M313K60Ck
Z0Rka+XCZcAmWT8OHb5rGeo02upsugT2XJ+j5KJKTnPk27fbKGEoQPAle7d8MCgU7QksSJ2odWUx
yLWN6LspCAz2Arw/7uROsHCbj1LDxYwncxG+YNm0S/4UDqdQ/u6A8g3rPrOaZ3SQ6zG2wsfCxuIj
uPCjtml2nVF/lnUb7VgzrLSr763QyA5lHL/ftqOs6+VlrDIkL2Mlj1KqB7OO9GWohh7oHNDbumFT
gXbCIHt+DcbcuXb2uy1k+/o/95jtuI8+uuM1A415W/U9oWqNRoo855epnptNmucQsVyB8+lTDCrY
hdL+koE6abTwR+YMNrlBQcyxAwnrDZBjuMGPbsqWcURCtik7BW89eQpDOOQ4KmAtE3JFNKNaQMlW
SFiVaWbFU2WVH5MIvJPpP81diTQ/tnOg3VXMjAZYeAip6UFNZ3f47dj0VRUJmbEIznOnzE/fS4CC
NUmzR+Bn35Njg0HMtsNr1C4+LPwT743TfhcYDL9dLxlPQWx354Y0qXOh7GktRkoXjRt3RBEOyUPQ
8WZAMjPI8OseutpSI5AFRpaeYMQS1B6sxBCl1tjjRvOfKxceb+Kpnm5FictWG227iZaDoDE64Ul5
zh+P+JvjOGPTHGbiklwPmVEgVbVHcqEPkXBRHHpr2UDdXJBc6BjL1Riw4Falf/Z4Qa6qz0FuFb1B
KqgTrMiuyXlLHDDWjnewi/aZM29E/yZ98TJcF26dsSAzzu84u0PcWWCNfnqiGKMnDiblErmte2mQ
Bq9zcwDXvAS4BBV+URS5+SmoJzoReVjBrKaBNHmdejOUXWKcc64BLthLoKoI4ytR5AF4vG2f5tYm
FXhiCNIUJ0YfX0Fi5S9Idu6DkczhEQPSuTG9cW2nBtIAG2SX5u6BQ1lu47TZ9ihTD3lLeGUnMg0f
xM7RWqARxMOX7qFysCxZT43S1NSptx0qwMqCrf1xMAjZuJHQir4Kz2EHM6UZaq5AvBhF4bgbmwSU
O6i/yVn++PulH+B1vWattDe5JOo6aerwoZawjqrAkoex02pvJa8Nfv9NV6R/OhCgh9u9yDxWsw+j
FJrrBjxt9HRbAfEEResIwhdywZlhhTVX25opHoEY3ht2JgYEBpSk1gv2ErHXZWY6w1hlWQ9rARR9
8n4s2aYxTL6L35jyIgGp9QaxpzofgAE3HTERur00nek/MDeoqoB4BiN0rn1bmseqRDBBdrCPi2pw
uj91WJMnEGA4Z/ofrIiEILcBw9lOGgU8wwm3tw/PyIgTpjMOLgQ50AUymyrZVEs9aACqmABhnm4P
VhipLVaZEnkEPevYxx5iVUQAIYchBKd1PLp0SXtKJbFscQKV9NbIqXlxfTs/iiR9SQmpBJ3nENwE
laZe2wt0z4zT7CJN48Jl8RylQbN3AkCUiCnpJGDb2NZF75/A1oNfTViesxnVySgHrkeBrS3p+eWB
iE43oFHQgBHO1ATwxTEgHmplkPBSTflbXz0b1uBv24CTwGzDOYmKsl012vd3E5muDt67A560SyqC
4DFDEHK1kJFvs0ogJmu/haHMn6Ty7HKV5I9ZIh+L0fX3VmDEG+ZG5XNVDYeyxYrgGmQkejIPX1oE
9Am6Axw8FAS+q8lFn1hVUkbnC2pQLX//VE/In+OQELgMkhB4wIfbZmXTFjtWUCjEgsDySY32U4+D
/lh+SpjI0STrs8ls0Iv79lS3E0S90nmfyuZrKFKXn+2qNWp2fx8Wdr8rXT1sfMO2t6XfPQ1phtnU
Ncnv8pLpVM/VS904FWo2JGEgzVhjzM47klrI3TLH+DNxLBYHuFh70isxN4cohwafZNDbUum6xe+m
UHhFMg4sif1STFX2onBatbo6TAaV5N/vzLI+VYFRXfyXxFJAbzIs2Kr11qZNhhNGSQF3T+8sg5WY
cjo6ll4hH0eG0h1ambZIzYdWgRYMBF0zTJZswg4/GRqFNkoWGKhnHPxZRLLe2fiipRCf8q+OVhf7
v10QcGyQjwhw7Viz1Eyqu5rR2ahEfIEdiOI+x3GsQ0QRXQtQSCa0oHVfmKfp9cYvBEIi52lFEvx0
Qm0PRCakV9IlJK21hcHJBHtAoGFdeiCoCGkQvJhAdfyV50fWR6LQzmCKeena+L436/SUTwTZlVCk
o0jDIChBOuSTe2znNiSHpdymVlxfoiVE0IToTMsCpnNQiKtbv932/hYh8BzB+RWmxkGk/W2dGr8p
lDlI+tcaXDUVAGWzYQJqmJ2Be9tgoEuDCxx71pr3nE05zybPt+LOccIBHWpgrcZl0Iqwu0UYfN+6
tXOAKAih1m0MGJ1xuPZQEq+MFFi2Sb8Zi6dLFm+ED+hxKMnzyAM/ulezuYdASUxtp6/OpE/ohcdt
ZcXz1o25i8zSwBC5tN6S2tvNmXGit/7DN9zymJlGgvvNH/fCMr8zWX5C5dVnXdftcTFpekRdUQL6
wbYcxunFJeaF8IMU+UIMNKFqgHwO6pQ0Bo2rOetfdL/kV0b9eYDC/VKwu0UqRS6RAvSqFoheaLIV
JgGQAy/jCFCEWzp4PVpUD8NjpGCN9PlIbcuZ+5Co7izbTMCbQtzGiXV6uD0opnoPUr/zeuHexs66
VlY4ncVyQL6dkrvZp/d6gwbmQc9N13OhQXY4zDoJQPY65kkamTgwM8bawDgc7QagtzB5tmNB36Fq
CYoLE0GED4auu0Y62bbCBrJ27MBcZSFz7WDy7Ickhncp0lkc/Y6huG+iMFt2+S4L4JjniiIFPxVl
nrzP6h5Uk90TjcvcqizN4sDajquSuf8qcoOKaJyluPOcV+BniLa6IVl5ogmupttso6EeLgadzzC1
qic80hDb8+gJ/vJbU/Te3W3dmkIsZAK6UsXVzlXtBieJet6K7WhHVy44d9T5OFtTzWhe25Dg5Ps/
iiYzCvN1KdR3SxlBETsN72Y9PxPoleadeETuo7eg2lwCAq3uEEh8vqNCVWHhvoa6r/NjVdR0MrvN
7cAi8YYBqOmvSdy5pyr6xvF25VxtX103q9GijAvTTXBjcF3WaheEZMx6aftulP4j+pTmPEMYZJ12
FQ0ESI7ZwOEFsS/hEUsL2HGHbDtiK0INXjvnzFbNzlqkoQp9aWs35lPq1H/mic4Y4gx0l/HeiPEo
Iz+hIKXzhf5uWwm66GH0LDPUEYPGetM4Sh1pq2Ii9ZAumuBuzNz21kPZpKfYrO9tH1RwU7TMKQhW
3jlyIgBbdgnA7Axak4HGZ2IEcwzHKt25vcrZ6Vf0243LbJO5PAvAUti2UNx7j2Zbm3tEqe0hZ7Pr
zPZZuiWnD7CjfgNXAFYLP8UaV22YhXRJLMzvzryb7Bi+7ZYwqdiNvefZAWlqpjRBIrBaF5dkvK4s
38vQ/8nz9EiMrc+e6fXb2Uus+8isiNJwbBzZtflWzwCQ1UCPUeewSYdMoxaM450fJJjtZfCVpb46
moFJvFDuXSpjPpB2MptVc9ZDd3bJuT93xn/zdF5LdiJt072iisAU7nQ7tjdt5E4IucEU3sPVfwv0
/v/BEK0Yzai1G4qqfDJXwtrxEnoT4W43nKG1VzZbxX0WGRvLMaBepnaZKGFrCfWImyhWwSHNn+te
o5uWNJ0dzE8Hqh2p1nGv0kIjfuYmb0P/GCII8I2Q+d+3MHQzTprkEHAHMwdrpz2ey59TF/V+bosv
zmzap9KCyhFpKfRk0ka1sDt/5GDl26n7q44zTK10lS+Eubzj2NUFCeGhQq/YXNvFDg2amEo4T0x8
7OYyYD/d1RwRae2gsVIvVXucmW3HA4nhhKk6XP1S7WD8Q+zdAlHoz9NAi16JtAb+dm+myfww51Fs
gBUnZ7to0UiISWNAzaJ72xUPc5IHQOHypUNG29okyAvN3DeN6+wG0/KJhXCbGdjwjIoWKnOoimPi
kclMJws0STJqJNuX1rlp5O3LgnTsMGRu2JSf7Ilmxn5ov3gdnTAV1YshtrRrM/2EiPoxGiawlHrq
TlgJu4ORxvUxIo851gV94WazY/wTf9M8E/9rbKeYr5kEQTABYahQv3SBdboMFKe/ML0MyvJnx4Gd
DIEGI7a0/L91QUigQanYURA0H6IeSXMwc8qDli1hXNbzvsxIToSgrbYDJ/RLKOs3CYLgpGuGxsdM
jagNGLPoqSZFOwQ6AZbiRs6OquTMQftMvDeSbuVWEoHdlAtHMU3gww6pJ69jO2k7ehKah21odHS5
C65JwPV3Z4rXPYUanlthehjnPIB7spSRJy7ltfqlxLFDvv/TmiOiIV6kcEYxAIt1yuRrFwbZpm+b
+0rLDBNQEnYyJNyxkInHKrA2hNAMn/gfZ8lpDp5j8W9HCWBTnxOXCnq9vtReDG7QgBlZ6/qrJK0o
qmmHtE9Onn3/NetqBr/xteHUS+B0ZEVzSA9N4VcRg2kow55yeQf1FKiplUJGgNR61Oz++6BzQFN5
8GrZFr9Lc0nouu6HMX4pRFleybnRDDbiIsrT+lgHTbHrvI5OWph0Z6/87AQg/5ob4kBRTeyDSIsf
SSPfRWL91czUOs9BdwKWZvKkhc6BOBIydUhXH6dZb6dyb6RCi31QWtKlmbIJJW2YD6fYbvSTblp/
ynCxzhESM4ksnJOo+quN5t8eALRBv94ZnAaQZDxnddjOEKtpOeqs4R56tXlp2tonm1dePMGwsCvl
M5t9DbyYV5IOQ8LipBIPZ+gGS0dyPZxHTWkncZdt8yfScv1M6n/xRkGFzHFoW1alDrWNrxq4eXuM
yQs6aLmr6qB3zOCkTblBYA2XIq61U23QcdTTt2wP+BCdcEx9vByYXeo6JKcjT4YgextXsFNkbTpI
/9rRYAgGqQFH7z7I0h/1OHQH06J8waReceOkNAdQ9RC+6g5YQojPAPBr0751FIiaSVvsZ1Mfr6Nk
J0TrUehY2k9R1WinRf0qUYM3lCdT2dym2TFjjn7WU82jFiJOjnh9tU0W9NNTzKSIbWvuj2VOPsar
Ip0SRtIwNf3i5kHK4kfhwMIMe/EKnBCZfOEFcyqhOE2OpA3KVN1aDNwmkZNL0iLG2pXRLzoVTljZ
+jNw3iPjTGQLDYWv7x85k8SzGCZaonirC+mFTP86jlyGouk3IcvSesqh8JdS9M554CdKN2Bt5cVq
G7G3cQ/bWmmDMyr5VtP8e58n2a2K8WhoGa97VqGrRiruYVDg6Jil8TYo77/Skh1NoDGzYYW5tgOw
sSNA1OMj9GJ2cEWBChKYFHc4/a2w229jE3lXWYuv3iirne2wDCY6K6AImnNelOM9qeNdmGTBCfj5
31aSNCCesUjAjTytexEat1nK15NHMtoI8Y12Tj41b3oguunfyU+DtjOCkU/Gu9Z5Mlz59J29gwrl
V5pVLdr/VyvV2XguTbpzb1VnaqoXoyF5q6HWsz0ZtDP1ueo6ZT3Q3mF45w+pdm0HeZzUinaeGalu
bFFM56ZRB9Ph2J+Bk9ZCOl7XE2ANUmTrqjLyy5zUL4umuhJzI+IQ+qQWari9NK6TQKEVcaT8SUuo
bw9hyWC7GGpeAe86udbvIKZrf0bT2rlJYfppa3O4VUQL4uDGq8u5hmlJ7Xgi6AiiEZbIkXOO3UpA
CGogh6ZJ9FKMcmWjz6880A7rmalOpmJLZxhv5yUEMAy9dY8n7QuIzvxzpgYcwCG3Aboy7r3+VTuZ
eaytGZQrJ8znumtJR+swjLF9UcakbT1DaUf6FomrywanhaluiHbNC2cFTCTDOWWWGbyrrPMn9UpC
iUm0Hu6qJa4tIRg+wMU/ypaqVqM3ontUsFQmNimXKPLsUx845TWApMJIR7xJI4MS2xfGIYzlK20q
DVT+5G1HnTLckEObb3ahyQ8iug7F6D0iPTWY7ISDz/SUvmD1vQ+B4iV198tIwmQ3G21zzgy7+K7i
nci7N0vr65dqT7ZVllSDxDNcKJu60CSl8Dd2vllIcs+tVdbWpQ/ZxTjM5BjVgIT3qn2XlR/t8ufA
+zDPjfJ45wZYqZGQupuUAg9qCWsuAiX2MBd4BE0qWOg6d6YCGFdq6tRIGWDFaA4bayd+h8yHODBi
TDXYX86bHkQlqJ/skcbY8JuSnRE+tmRfQiA91k2lP0IXQS4o69MKxkeYvIriq2322SlIwqecehpK
1SFwp+EkkujHEBbTj6bldWHqfww4LYdQRMZNZ+28uUDI+6DnbLFwtAe0fVgfHTDQxLW+eFWvbxkb
HGamtD5gLvXZCw6btISOPh9MwpQTS07Hj2kv+1w7FK2GwKAatZ1b/DCt3Y6PbMz2jBLo9c7wHEPF
u41Wwf0UDOjzCDWbsQxg06kkucw1qjmn3Yw86K6sy2kHr+xaV0Z31wZKieED30YihSCXkuNMS9Kb
aN1mW+PhPKhSS65RY+Vn8D7/9Zoa3pbMCqSK/KQ6gpSh4/12cVi9hxDUQV6PFHl3gDWU9yFmRg6h
5cxnR3Ykpoij//ZXQa4ii79DgjfQXDBSCbvo9lUPHHIdL5FA6XHXkABMdHGCqJuzppM7lj0qjqqE
Olg1QQ4DDXDjzFrAewxEjexoHxAhbBNmtAOFF8TxB0KLfD+KwouVpt2/3PijHHX3rDndnymY9Pfc
czgXqf6NQZ/3EJLcGABofN2ZLS7KDMerk/V3e8Q7qKNF0Us29Rc3NXCnjJ5jAQ4hq6EzpbqPC86+
NqtXwU97KeV4OLz/2FFDXgtGu/6e69z5caqdym4UT16jzypgTgmvka72ZdPH4kJ7epdhTmJCdJ9S
4M2rQ2x4gVf3ziC69V3lFPpG60v0JdoRyGljuU5d5CbLFOUm9bhBhO7k1GLJ+uAiPB1qMIZQSlL7
vo50mpaIRBczxG1le85ItjxwpmCb6mba2A33T+TgZ2k4bGcOzRRlbmf+Py0cw95/4yL2zssFI6M6
JkNxW28ugnCLc2lchhqGea1ItkGeYhQtl7dwVcTLG0uU38EAmSd7aVgwh/5zHD26jebJPjfoiPlG
MSoYzfbWxwUHCwbnxamtyTRNktmjbXbRe9grql87FApnxso5GhSvu05JJDUlTtOLjmpQKdNL0SD+
Ok3PkAOeEUFdxApcWQwMxa0IKs93h5hex3Ho31XTYIZhl5InHqMjHXnWcEhKLRMeC3CAVZvZMaXr
a7fKH4LUz3KPQN81Uus+gVLY2EWEosMb8p5aww6cSnklez9e41IiPAmh0RpATlJwkG0E6FVlEFQy
oCvdOIWc2gSMeSP1X2ba7swRRK8IMEJnUYPLY6A70e3kGch8coiCOT2SkL0OFWHEUDbj0rBiHsoZ
j+KowVyCvQAe0gnfZ6vLDhqSik8unr3qRNO3Z30OuTC3ERxSMlzGnxBhY9iExApWPbk2wxQvtKYR
TnTE1jG1bDcP5nTPiH1sYRdRS5NUT7cZJT0yAzlJFlM4lIN3brLm6tIZf6us4qPEJZOGFIojyCzj
9IyTDbWDQgWvctb7K4L4JWUxuQxLk4CrgXsLcmu+NZMijpapV2C6lxyv5AGyxmFIzJc+ul8HnBtf
Iz0Kzzb2Dcb9JIwqN/LAVRk1uNsxQw8zicOCHjtkbf5m5FoOKodszibr0ieji9b3qE32JXf/BasC
30W3cHYb9i1Nl/hDUS2l6jQBU3LS8lmF3zqbg5LTEuocs+KwBC51cjM5aiZdw5hLGPYXJ5JyFH3Z
2FjKr8Q5E/YEUXFPqnetH9UbLR3HGaH0gDFN7gMnDQ8Gy5GvM1Dnp3CRweAdqeSYj17FgNdqjYES
T+5FWskiyldz3lTLBtsOhnJnqtg4t+3gD0KP/knmTMiyfeXxOVO7k1PIguEsF3XlG/ZVt2dJvZH+
7ApbQS9g951VucKTZBNH5W8SjbwTKvvmLO+MkKjbbpwhBulOepGLq84w+s4XOe3bU8TPUEjTg+pU
L3lk7d/x0+xgcmmSB6jG+fHvW/IQ+Y+VMTArO3LjR9ei6f0kdPBY97zCGJg3+/yISAOZaaKeoXRD
qrQSHA7rFtAi43nJOmp9PDqTCl2/rxqsqQc9YLjBxr4y26d5uduSFCNEUr7aeh739rf1CNhI/q52
r4brGtUF0rSTTlh+HYPxWZhR9JyaxQDOwJIdnPXe5uw9QuRPIwHMYQyIyiTt3ug+Me+xvvcWpRii
7cUin0CHsw3i0AFKbYpOf3UcIRMmfPvEVRDxJCAW1rGKUlMegZptAi09vH4mgoy6ooi61Kr/am4n
+DEdo/MyNKh0VTT32tNVEgsk86SeJVI24ARBezZ7wUPQ/WFPEd7XC3MNd28JPiBIlYFD2acrbtil
qmvdbXOTkoeWuis2XgermbznUOgkkcn5qwQb0WqTsC0a3Zo8FM8i1CibxJ0HbyjHxbyMVBPu50uo
AQ2bSjxQIC+TN9vBl5FAjtsTa8Luh2fRVtFr9OYtMCTroqcpBjbesz+QlbHxTdvMKYNnVRh/rIa9
euuCvaqQWinTozUwSwY+INn/tNIeYUIzrTNWQpg0TU13A7Mn8PBX0n85pTXBVxGZxo2dr7MZ3ep3
gFf3EBI/3k1ahy7C8r+1tBK/UlX1iNI68wxwInSjLNoxxwaLj/+cZo7umzMi2RzWF3577jdO/nvW
mLsB5sgulZGylSuI6+vKpw2ow1yjeSdLhwjCGIIyjCgJjrTajE+jwNvsqoEu51cwS4pRbQpPc2EI
II+OPDIV1O5dzNO4ak6GQnUWOpEsGHX/jaKkO3zU9i6WC9pzdPtKfSMd5EFVLo7X9gxW8L0xHN0B
Kjn+6XKgbvh20M4AhZqXzHWgM2mSLKjBgGteLvHi9RJV+aZzxMSAP2soWnEIn1SnDyW/48+jvzcm
P0AHxHRokV1PbjrMLyfZz0sIO5TS/TrJKWKwVTSHb2njWFTa/NHz0L7JmsXBWC6dKQtSu170kYS9
ewTQpfkQrmgU1nnO1wtAOozYmvYISyd6RIXdsSPLKYhdjDMx0uhGysE74Ryhe6iHZ5wt62hc64hK
FYOUFEIS7QfanLBB4RN0ARAbMcBikU/4A2XxMl0UsjJ6jyy25jG1EoYl71ABo2Pb5f0uRmygGmr8
YqNeABEzo4usuxaqhun55lS3R/g3tV+UA9aJkUqF2cn8UGPYPtYW2o5bfDI9G6lisI7mRISkTCvj
R0qePq7d4DjaZXZ0BO+YsK+cr930FaPdL1HFFo4cQ748k/GrVnfOXov66Za2OJenseT7Sjgk85r/
BBs0Ugs2sU5ak+330vANjF1Y+iz5ymB4IBkvKB6REd6Uzj4b8+k8kzfe6GVGcMSrGM1XtFH3rI5P
ZbH5VDmu0XHIlT+inx9n1AYWIi8H/T8jl3hzxiNhD7det15A6t9B3emnVnTGlqUY+heGOYwtEfWb
LSgmbdApDGGaMzvWw7aovMThOJ5E0dDyTT0Gz7drHGZphuf4hy3N4pSg423S6oNdpu7j5VF+F2cm
fi28DB004FPM0YBnVqffyNCCe1cN2HTqiHrpSX6X3J6fSLrRYVKUrwR0t0XByETZUimBYy/ad2My
/C4t17n2rO7bZS6zL53+70D8nXiyt2PMNXL2U+ONncQuSVpEjs7ar+fuihrqWzVN4zltrJ/lgoSL
qEP5PtMIiXZZ4bICr2B4uV9b6U8nZ0tJ8Yw40dFD73U0vaWzR4t6TgV5x3s4kPHw3obWf7NwzHeJ
EQkngfwvUyAY5vZaqCEAjWy/t0yJkn5RlxLXeHi3NLWjfcgR7rC2EaaRHZDp+etCZ441bc8N5D2C
hEPu7LKzKZQ94vexQ1+DdXOa0Ln3rJVgdIT94c4CtAo3B17yNj2TpOkpI42cgyFqCyv69IvhwYyh
go7lccSxoXujS7s5FsfFmyyr9NizczBUVdxF5PqNTY1fwcb9RLUNiW+aFfwuYHpYj8wzeIePByae
GlbBYDo14fwcDTk+bOxLWyzBjs/ZZ9yXldLfAOlIGEN9xHHDwLz7fYmvU+nlyEfrCfGiru7DzCxj
w75eENHNoe2nPt0LJUW7+fQZWVXNrTrP5zkqEVjd4EWu61NB8t2ZRpHBckrtt2EBXHFm+hjZTVCX
AgYUzOzeiwLtbruWQWIWCw5s4eYeRbn8ZFJIHWDMThT8751/OPO4w2cwjIupjqLu1bg+tfUF/KmL
mAirxePEvtS5L15Huxmu9kcvi+wKVLG+9i3Dw3BM5h2xAf1qjj086rinXXFZ+HWHpZlR9rWLsOSM
bnGPXW/2zYKqDcRNLAdualOfs1Aq1xu1mcmOMJ09h7Y0INQiuWuDFoDhIetQMO++/Dt7uSwZKp6p
+ja7ALa24Gc66vLhDdgQ+DMSDrvSPsZ5/wjqwb1mump8MYHwc1U67KUWcjq31PRcT8KxqjZoKp/8
hIpL1hrHWtIijvFYO0wdb2Fy/TRiqkWcVZ33sE1xzKCnn9fCyTRBcE8jMW5qOBKO5+q39YJlzznY
Jb1NTlDotHaSoL9gOsNmMw7nisMR2efj0EfVA39BtG1S70clY0Glc/iRTzPQt75pqDdiLRjoWTEi
zfjER95C4a5+augk+8RwxQfjeO3kZR1/hbbfJal0gWG3437KreKUm80va5zUm2xoK/C6XNs5s7OU
njriXC+XPISn1UdzeYI6smUTHr7/e/1mj9WAnLrcC/9EUp3BFUyJ/h1GLzJoSkuw3rGxDgUFFQ1Y
8N1gkbBfJzbaHN7hwwXn3K3g4ZWse20LYEKEFDksWfuWWqrz1KnuaIT7KPR8uXjSWhxi67FyKBR1
HVjSQ9PNjutXUCTyYz5o7r4rDYwyY4Weknfl14Dd/EEpUKGEr8uvc3/yakoSPTv+MmnC9QUFyVgu
RLstLbSUuuraW7tcTG6yyyK7lWH7dwpxZ5hTh6ng/19C29QuKjTjgxPDbVt1hlrNZfXvy/XXWCUW
iG/8mkSZ7mgiCJ6xHtYPRZiFyPp0t9tyxynOOmZD88PWfvVKj38ONuwp2oi0jVOha5h2xck/GL6W
8NyHoCuZpDNPLmZ1+XdiU32VX4C11ddyZDVl9cFWU+OKNnrHhgFCh28PUBvlt292fd0RYfUsqHlT
gUlDWJz1WbWcnTOU49FNo/4WeqT7h6pVTEgAOSQmzhZq6z8piYENmsDE6RhJ/C/zwjYh+Dp5H/hR
7MoOjlY/+ZHRm5dkuZDEaYgEDtY+z+rkmC/6rMf25DQtZtRYuuYBM94fXSBOeAFk2cDgEBw138sE
2TxitAl2j5xeXl7jhP3M6qpY5DHN7sxL7+kHb4q6TzYXu4ztyDfST5skqz8cYL7XSIvyJ6yl5mHK
WwhFDKu4updZoD0pJNCffaLvLNpvto1rgFGXY3I3Qze5r18JBbHGHkz35HY3x3SqVxSo6SZt0JMT
3SsblBqHnzU+WWGdO5NqV2A5vHGFx3yGjOW1obKWrCcXi65tQExwRwTLTCktdR4d3TrxkPKSBb8o
ODDdOZLDvLUtxKfUgyqrwq1pRvUtH5rPkAPfBBGTBx8ZXGAIEZCSf7VOeGO6d+jDonl2JJgvsdn9
ppmJL4yS4XygP/oZwEvc696B+y+6d2kV3Y3Rof4zfOs7EZ9SNIv3IQ3jyyDgtI8JfLcKEALSL5nY
JsXYV2rwmMxlFTXpEA6hYe06F0dgtOxe5Wxn5wwswVpvqTL03X/eNS0nSWV7TrjlNVH+chheuFTA
HEsSc9t40fFML/pVw5zz4wy3vurzNxC4Hbb55o3QT3TS46jaFJaJl2D0G1VY1NIzTnUTxgBlCgof
3+14JETsPVMJeYwyNVx9dXGq9ICfHjCoKzZvfzGzv0PWeQnHdV+6InK9aqxQJym/TrMJSpni+CDq
gI4LGu7XcNPsRsMTdzGPxMYKKd7TTdG8tTm19QM04E1edQ39vX21XY8neu+yWZD4DRAZrVtaivAa
mdwU7DZuztIS4YIfOrDrOq5mHgvBZGNXoLpG7GRfme/OtyGDpEo8hiO3mz2ZP4v9v5ea5THgATFC
oA9t9T0sHxIfEJUwZkd3hssTjcUMqrD1JBi8H5fEV1p15ntDz2w3kZ2w7d68tiY+XiDduHQ/FUkU
X1eZe5Vu7xIPvZh9LS7MQPSrVrHCk/k6Og6ncjiH+kTHM8MneRCMd8mbTDfLtdVDMQ09cmD6VaYG
E3BvgHA/LpGuWCeEKV22qNIaPpqkYep/4cAAa7BEWVnjXaXrHoNQsMwh2EHCGgp/JNzIf8b5t0IC
Zjy0eGr6d2JVOKnj8TbXJaFIFR4SprKXBFPCpZdlyNrvedtMo1l+q2yjvXSc+4hT6ueQMCJD+ar5
EgL6vjSNTswEJ4Gs2gnYbYAZA+/osPGqsr255dzeguVSl7ibLTUwOx+S3t1FFFoWRVOq/SSDnbQK
57xejOUrpc+E3qg8ppCqiD+d3sZZ3EmPPG26m4B9H6No+lsgZMJgiJmqejHfxFIATYZx2jIH+0a1
u/N0ZGrv2eTB79RhC4ki/JCNUZw59nJEwfAGfXa5VRet2c3SQz4bAPwQlXZttGz8QtqjUlfOEN8p
rsIILW5tYlvUTBs+GLdyP+nOp1UNGaFY7R1RetxODk4e7pyApkS2E+LUZEChpZ5FmPEwsHmho7/G
huXGm4b52MauvpGTTqVZbO6LqmyYhzcCEycnvsU34gX5Z5uobm+Fs/ZCT7yGRntc05dkQ+lZYci+
8HrzM3cAv70rxI9UM0jQGTNRAFa1hEIvUkRPekDmqC+fLQ1Cc5NOl2jZlNp0JbIx3maFTE7Cyj81
q2lPSJPVkbT6dBkrnKbkN99Aub2JgRnf6jUFTGefMD8Mb7UJ59CcLzohFXyIIDBxCR7+rUXRbwr4
2ifxhN/NXEYXRLlwq8keQmVE5DyNm+9BKV4G89EvSnN+8uJx7pw4H0sD8zYvaUiIHe0NfSCDOUni
pSO7N2BqYpFop6XTS9zimVwz7w96ximzZXODqIii/nusjUMkmlNUNYLy50DuSR6pYyGDN4d1TSdu
RT0AyVZ6y3q/17qAJHRLPG+xk626W5uYhe9aBdV1s/Utb5MMOwJtk4qQ+x5hhIApHtZjOMD4Tizi
iOvuf/2pKdXXOwVCzQfdO71NoKOAkRLisEWKcNF/0B9LxBP8D1ZkonGgZ3eWkZvHgCVvy1M3f7ct
FjtbF1/4KIrDeu/M7UWb3QDJV8mdyxAA7PF/eHbLQ2s6+EsrxLzZ7q9zLI5u0c8XlL3fsZkWx9Ka
2GKrhh6ZXgL2GbCbaJSBndhM+nzolNQFY3sIm8x9dXi8R/aYAxI0h21A8aNZRO9dRGnngHdGeQWj
pL6u34qh+JPA7SHbg9UqM+iayvsPe1IDjjZEOEu3O+wTnBllZ8O3rJP2OS0r8D9XEEbz32luYtKk
VXcTAhc7mJHzn9416b41x3rbD8NwiAjyEnIpvzNYyE86NbJ7aajokI9R7k8EfrdmJ6ezNqhfQqQZ
4bqoxcTmDc+O+KorOQZJ3OybVklBiR/pP5l3rLqDZ2znABZG0xXYxupMh32GN8pW6F9ZSgi1cnm5
V8CLu2TrVA4Pdm2DcZV5uymjtL06QHmB6xI4Ugyy/BD69bFZzIF1mQg2EXl01kqGUuQeXSScD2WF
xp2pyDeFDzfF8eazz8U8uDAXVvrCHPKCwIN4D2e9e3J23qwv8LpQOCpFphGkLsl/2qRiiUncTF2N
mwaTCXA2GElWeKzTcz4Y+RvBZ2sf05d1rpYVt3OHS5K5I5ERxkpUmSS36ekGNSMIEScXz05i+suH
i1v2hGdVVe+pLCEn3XB6TLFSbA3XY6VwsCsEkaoXWYxdaZt1e9D8PS2oiNTrxYAySB5zqVoJ/1ZD
Kd8AeZlveaM+pTgwN7QZ5bf9G4D1h6bzQohzpY7/Qk1Wo3iWhPywLM2lCgkFbFMELQUSSOWyNsQH
xXnNx8Rcei6Gw5DJmNE51F+TbdtV6Vi+S42S9XiCR9Kk2hfNbSx/cHqiZ6jid+F4aGuFeHfLuDmv
6qlmiHwnTOrUY/1vF1NyMNjDN4HZd2cGNWCvZWTCIrEPyTcizrSa4SuAmppDWE9v2JFwcrx52GKx
HfWvPhUEh3B8aD7FyD/z/jUQOHrktp09hsyy5aZnsMnrYp90OG+7bJBni6ItKroYue1LRSGIQDK7
rZfC9v73lW7xsBLpv6Ztq5Gv52fYpDquEn6lW21/GDPMN4ns2guaFNpwovXvNMDE964uvhMR4bX2
x1jKOBvJf5GwZTIjKqmFPRlXjMAHUZA7oDZj3i6dWTutcbQrXtvmrRQwcPX6z1Q14Y1G3PKWlNjT
OaBsjCZo3yzGXdDEoZDwCJOhXBYY6jFBPrNhWXRXbdaMh8OIb6pRCVpFOWvR28XXjHfqXJAOIojI
dt+mjXS3cL6v6wUR+H9foZIRJOJBkovOu+6NY2boW0M5eKY5kJ/wh3xaZTGegyn9s05q4OX+oftZ
Htb5bL8MaWPDxjaUMD9DGHxFwHhO5kD3U7UcJea0seGyq8LvKhpo64kjquukv0q7+qaE0Z7lwu6I
l+qdgqfwuMT3H4ZgUZARZpzBu61/79UJtl7c2tF5S/G9za1+9zD/hZmR7dNFrLJaArlWiUChgbLU
xsH56iX1MZCoxWbRystgEYCgLAlDOWvi6PT3YhpMkG80FvxbNinYontiDptHQ+u4HQKraSc+c691
nqASf0cMaPapDuyY0BT7gBJoCELwPQ0g/TbkZNn3LZPXTL6tnkz8iP9vRe69megl1nDLMMojoS0G
UZl97ULHOZZa+XP20l1TjcFLM9yrx3kbSrKWnDIH+JHXaL6lsISRI+OFibzgSdJRDG8Z2XTxm+N+
zKMO0haH7ZaysJvqqs6vZfgbBGO0t/H/7MLGgJLOvm4fMtgF8AA7WhOiYSPNLOrfX7+RnY/paHy2
bfs7YzRQspM1g3l4h6qECUH3nBdpfnWmRqo+/M88sAzztf5E8OpzjS66ko1K6E7dwW5zSTSdveVk
e9WhhAJ2zPvptOZtgVEcp8ELCJGy+DZTdLFT8ZqW8ZCIyw6XI+5diPqoluHSUJc7C2oxhwyGBYoF
JCg4ayVq2cL3nBhzDDiGdlnH3euUdpmug+PsdYcp9XLpqdfjZH6OSQVgcQlehC37q+mlN5x7ZLHw
b9LOOqjDXBJXNYeMUgKo6q6e2h9zkeY+tw25lSUMTXBJP2Z4xJYj88gGq04WB/UQ3crq1/o73IUk
g690o2lIiHUNEXN0Wc75lk4mg6Vz7xU4g5oeLVw6j8kV9/WhLqA1bSZlmcdk1hkv097g5+0PS5ig
Wlsj9Kt+lIBUegEiwh0egTn+78LNku+HdsIqCPzB0SqwJikAd8n2ZA+nxbuuaXIFv73HRMSveQFS
Cic5M5Zl8JVg3/c+q6ovmoG5DEXCt3BWkoSS9p36SAeKOJfOfQ+MGlzasgK1WBSWs2aE9x8wLRmo
y+oKMbUvAMO2aYGNE1HiU5TWF74h98jagxzL/+CyfuU4+F6MQnkbbxmrrhdn+YpT8N7U3Pzstuni
3VritwPrVpXEho9cZ5/XixaZGEzM6Q1wHYL3khWHU/eTomVUD8HGeaPrtILlCQG6JTKpN3AVJ63d
1ZjqsC4wAe8pumjxNV4n2nDPDqH0f79C1TwkpUTGAOnxafX0HuoF7lanyY1DTuBtGywhTW2wnJO0
9bMhkAsG2/tjezPJBvrfj4k0fzBQNr8G1BhuqYNod5gb/64j0Spv75XbTKdWpxfLofsHgzajUmW/
CLERYEICsjumAqkAmWSZ7sPyQKja9HIc6kG2ByzdcLRh3+/tPPkelcDySKQxfg5C76DL9D7y07t2
wYliDLGNPQodqNeJ9hZrhh/jud+ihxNTT6j+MgQE4iaGwS+y/D3psJcadLc4i+s60ArmraxwjQzA
gmKHYBbzEWsMbNbVoKhabm+thV+pxMI5A5eLEDO8rf+W/59+X8el3eRCQJMFJNe4n4nKYd5lSdk5
zPP2femi7zH8vQ1gdA+WTjAltObh1ZvFh4Xhp0xkeVNmFe3dJsaU0Dg0Aqrr4P4i203E07G+kUN7
aOPCAe+96Ud35Ikk7mHibDDM8dQrHhg3AvuujY8UH/DNVoDDSk1Loe7U9nl1UGH8WKiiSPVAJBwU
HLYPdhqR0LJsY2ctrypX86VF5GR0Ov59eQpjbyIiNwEVtWf0AVpVUfd7DU5KqlGDzGSzIVJAFwUC
vBPSXml/SxFmNg0dTqDr2sXibicwHPT0YeEOOYeN+9baSBqBZ/cbaWr/x9x5LEeOrFn6XXqPami4
j/XcRWjFIIMiKTYwJpmE1nCop+8PwZy6Vdes26ZtNrOJyogkWcwQ8F+c8x21u0pUm2F8IzpIHkRP
cFibWOZOa4yt3WTjPukzA39X7Wxih+GwcsRbxTa4b53mx5jRPPjsoHelX6IAJ4eGMWmw98xyDsLD
uoQELdoQNpFAtPYxqXpZNls91WmaqVutGMIVETMd3BHWtmmHZkAGRc/nB/kUOzf4a5bxoTt2fWSo
pDapxgJUK8pfzGTligQwuqfIT7ZAn96YH1kLr+HURHDSryd0lcAhln0MG1cWGKKaieLeBwlUDWQF
etDZ5TMTuxYxc7Mjl9FDEjl4x3G+ud61Euq+wWZKLPBx7SUEDThDsXEBk2Bc6ppAZg85Xaw5OpOG
QD5IRixUcc5J9c6tF0bykpitvBR0epJ8i42UqU/QgGZdMkGGqm0huYgmYa6Dgga7octHb2WCXp/f
RU6AR2YcE498MZ5O2BfpTh8ZXo4TvKatl1vpVnUU/fpErlE3m97GnFcoz6Z8Nxj+yGcKAnw0u75R
5j0PIwutCs3BQh+HozfH5zi12ozztaHOJoHXBO2lSfdL2rOPNYfM3pN/ivNxQFII8pW0VEZvV7lc
CxE2g8B/uOrlS89GwIjwJ7LdiJ3xyJOm9NNVPj4EFJmhC786DtPNtZVEVEx2atEw82rtexy76SqJ
AG6x1YpP+pz6guzELcvxRS/iR113rCPumqVeIkBG4oi0AqKeL9lrGEO8IZzTOGvNmG1kydpbWeV2
jD2DxERZX3w/47KEqS5q79m+LnGZyntIQeuowrwU3l3t9WWjjxv0j68BGnwsAtwwtZ0vynPZmPW6
s6yj20DZ+r1m4jOw7Brelq5jwkbAsxU+a0ODSWuJ0oszvDePOQOo5VW5HbiYhL3RMM/fFQ2zspdQ
6bMrxsb5EG/bwBMvppash4TrNvidm9T/xYqBLRBhZ9Tx4WOu2wuP4IyjiZyDMQxscDVA2/Iq3ENc
AY4qsfpbdCwJg9XCZyPkpSfyN4dbrYj3tcPK8yoV5fm9DyaySsqkP7eGICkiw3l9Lb4lAYs7Ly8h
x80O8lAb10VRGwe7Czxaw9y82OzDy94i2czrTdb1Go4gVigbx7PsnR9xReQ6p63VTZc68b4MghG7
ZOg+DsmtOxX4+syseSJXt90PLELRoE7NE+xx5+CgVly40qmfSDd/83ROPaskxXyWvy8tYYAVGzmy
kyY8JVmxsBDqIwNv6lUgETvYGM1Xg2Rw6Th9tcb1SxB11+Q7cGtgUBEXMXlhXSgh4wW6fmrhI1sN
3qts9nnZpY4kM0k9DvDoTtZBuE1TybpraB0Up/E90mqIV2VosX911YY2jR1jk+06WTrHjPoMGYTp
ov0IS1j8FS7aNInvRivf14FpzRpkbUuNwJQV+yfoIyL1yDpoApv8n5aPo96SjFaZBS4fMkgUb4S7
gQ/DZXDBkMKPVOvrhAEDI1pCs8IOQMxr3LBvabz5eghYf+kxbh3ZRCAxdt/ZMmE2ydA3V7vCM45Y
NvK9NBLmEiKyly4K7dUwXyuuN/x+wYmClUF4SfYls8rTyH7Umm0COasYGj0CYbkqZyJucOGJkonj
RMoaLY+/zpWGXY9lbZBhQ2hLIvYwAh9DJ5KHXj4XLIrP15uw0V8hKGAS5YN8tPpI29YgQpPRcW+6
mbZgxvS/VUTXakI3Y4jA9FHPONjSvJhlBcZY3zGPPxdZXZ2befYrQsCyQjrzBY7t6tQj+GPo3519
6NmiuNi6o/Yc9gsAMW+mL4yNMFE3WG4ynGL6t5MhY/B3YQHQyYoNotIvQ2ZTSkOs/cGAaFWkzQtk
MMbqeIAJ4VY5WpRq5h/50RPiEMVqRKnFEFi/grFUlEBZgfWFG0CISUyhda32rjeWpg+7miBrl1xv
Z8YTVGwCb2CX8YmtSEGUZZ5dhj69nZy6OBn86XJ9KPL8D9Oc5Qdm8KPMk3Z71XZXwMuOgUap22XB
/p+rC94Sh1KiwErH+BlUBPA5RvfnqIm31+JZn0Eag0TAaYHrESaqQCRFK1SPHq+9MdwT69XSF/3s
vHTnh6XxmljWp9+WX3mSn1VpBDfNgBAPEev4koIDwVlIzaL1N0j+0lWqPKrAEZUMMUqsWwIg/w6c
qpesSVjLtvo2pPhfUTXEt8agbwOrtu5T3bLuMUGROkJByihnIJhBMgskM+ao5+6MIWKHQ140wrxq
qvdmpROsQQLeStdDtesjLAy8QeQDFu7+YhH/XX7fy+RDYuOhtjJc2Xo9301KC2kwn9rrN0y5FOd+
LG+ufxkabH4yvXqP08oHCYh6VmYhqvG2EDMybJjJRhP5eUVq3k5J+z6URke4+Lw4+v1H0nSXuWQi
eX0w9sdsa0blq5/44hAXWAi8kPgBmBBg82Wibw0cRNsqoxQcUQv1Hm2z0LGj9WzVFq41RQAMQmvH
rN/u++SsoVE9t41XE4+kU01oXg1tKNZJhfzzr33deHFUZOzsSVSsE8I0PecRvVShI6C7/oTrY0Hk
jjrZq4DtMmGqFYdatdSIu13h3BpQwlbksOnoMk/X+9ebOC1vrdBWu0QvCR+dgXQRwToLbPio0+x7
RTnHKAq23/Vd38+dsZpvaiFeIFaQ46236Q5l/c21I3FKSVviT79vvruU1Gi/Odr//jH8r+BX8Ruk
3fzjP7j/UZRjjTas/Ze7/9j+Ks7v2a/mP+bv+vOr/v49/3iEklFk/+2X3EQfddEUX+2/ftXffi7/
99+/3eq9ff/bnfUVtn5Rv2DZ/GKs015/B/4d81f+3/7lb2Q7frD/luZuQ+f+97/+/N/fNz8T//vf
Tmr4lf0sVB38DQE/f9M30N2F2S5sF3+u4wnPcizY0988d+cPDnXHhuTOWtXT3ZlK/Rvn7uh/YJXj
5JWu55iS7vhPnLst/7DJ32EF7UlbmoYQ//Z/frm/vYj/fFH/Skd3HH7SX1jknk7ip2M7lgsz3tOF
oc+897/g0cfSCRE2BTYzzZYQ5ISoP5PsctKg8TVUWK/NBA950a87zNOLzIArWcjnoeyzXYwleJ1B
s2QW2K3ZlWiEN9o5zAH5ofk1jgFK1A6H87rx62jBZqNaZhKqCZOxwdfnFSgGAW0isV6a6U/lNZc+
aVeThsN/Mvqetpo2zB9eaxI12AF9Blh1MZKwxwGq07ebsCJzQzjRV67XR7R3O5HghKWK4MpgDafO
Fj8NQjMj0zD3PjO5MrVXgFQqtgV9vbai5ok+Fd0cjBhNI8fM8cnQUCPRvj50gezsd2m8UgWCRHt8
lV5E7SH3nsq3sYXEJu9uhnyGRcj8lmTxNbgttmo5GwPDD14VzSkXacIJ2cvmJDnYE8q2LMqLdZTj
mmIDJqnNFrLoV+TpQdoO9GzRZYz/CKkg/nNEW1o2ZLwV3qcxSJ9psTFLqljxUvH/DHxKT1Sbcpdo
xU/Vo78VVkKWad03qPqK+yAhg8L6SiO1KfT6UY76T9Bw/bZu+z3sl4s1EBZDQmdf0dEr6drLzqO2
0cLCAoeNyrptgs9UDc1ahcg49H5gUAypys7GJxtpXhqf2Zz3S5nbL6krlxEDtq6u5nihJl7Z4Zfn
6T+DQC5CTbvtOJCTqHqEEzZtcoMV/uD+0DNIvOXkm0vNQ9gWoHAHaIxUqAF116uWvcb0Wfv5LeUY
2x2KFCysCzRcLvIZgmgcLu+ueCe00P9k9UtWDkkvXHkf3cH61IpBXyq9r2B0iufIrt9JVeHp8co7
FcDvE6Wql/TivCYgym7yOiP/rBL2vdDZRCBdtjec6nNJrU5+y2Y8bfH9REwzgt57ynVUoYK1XkWA
x6LAf7OpEwbSOJYWpanHy6lEsYsyHlg0bRSOdiS4yUXX3ozkxczqfDO10w8ci9oOIaWxAla3wRce
9BI+ETR2kKerxinv1QCKCUAj4KliNRvCEPaScCY7grP0fjvRXaCIZrhT20/V0BB+WdY/rBH/Odh2
dxF/5OV48UwiFGX1ZM3EgBEGV9oE7FmV88NVxSNpd5C4Lf9Q9ZIQwOQefcoP0yrWosfsrNWPfXkC
ecKm7oMmw1h2HUTACYeVYVsUmhFiQJMCNG+eRcfoIKsAmbckbY0IP7URNUcAccUn6oHS4NnReJl0
qOs2s+7GICB+bLqblu3NIoT1lw8V8ofmZ85+cAHfY1Pm6JnnXzsW6Tt22TtfV9nSktVr41vbwTpV
qI9Svd74FaKCOE0+rGxy16qK8QaK9i0wYsRqakUWzHtC0w4sK2Q5u4wUNgZ2/BD4WotQ6WBkKCGN
n3UXkZmK5X1IiMUK8ifmBzRA/oybr7ajisl3Bs+MlfiDwCbcTZIFespKkBxQl8/dJG/tpH6pTRYd
TQKcsujMo9E3+xYWFEHFePHa8SXonRQlK+5qG8N9Y9vLYUjfsZRDgorD57DBxZ/SK6xlrV6TQmeF
A6yCaVhM3CHcy42jVd2u09iGdhDllaZxHRnpOmzzEE44+SxotetIc0pqGqDrdhDeGoQE7GIPdWLF
+28xkOgsFYLYlNyXcHD4HKcpb/dwVQ979ugGD2YvCAz4OCA0YvGKaxTxZv+FVh2Bf2+TYONWD+00
jCsb6nUKpbsug0PgazdZ60F7HIZ91sV3Q600ljeIAJreNc911u4M9u4WbL68Li4KVw92WsXKrBAr
iuSxRYHFMgFTLMpbX5u7XPHW6M5rEgQ/OXeYfUeXYiBjsu2nx8ahW1wGI0dN49M8RbCbAcl7jKcz
uD5+udP0BIdIDbIc8fzEbME7kr4G1AF54TJO8vgEimXD/8utOwGNuy1xlOn4U1256qKyWfqF/oz+
aKtpAcQtEHuZgfIukcD6vWYvWAJ3Ur+DgpPQh+D2CCFktuFsiJjeEdk90vqQThoZ1nJQ/Sx+T18i
p09X9Aagq0d2lObkb4Tfbd2kGtfzlYupFlMsR0z4t/1xq9GdLAUybgrXQNvBdTzZOOqBGNd7P4Td
PFaooidBEBvrgG0CW9eBgLypGMEsSohxpoe/0BzyQ1j3/dnKPAGNFE5WpoudyAQhboLQK7IzFlHD
hh+0X8rq0XDwmku4GgYmV4MGmaRABDPxTa2zoCIdF51iMi1Mtj6rIACMc/FFdBfJPj6EYfmqS5fw
z9krmDfsRYJ0b5byi6PgTDwYdvni0c8IrIryMKUZwmJs2B0EYPke5HBYojC5tVQd/yhS/6g0def4
/idMlEubkGM4KSY0suQAi1+CqoczGfgt1OfpiZD7GonWvreHdUrRwqaLk9QLyTwsrY8It+cqSjA2
a8gqe8JqyF7INn47HfFzEVg53MrB2+KTZu7b5F9FCn1DpLW2kBEzPa2OnC3jq4/Y08DKJpgzvfG9
UExIMGuQSBB+OUHwUg7pKu7cHwH7dY7l7sbHdQ8c8lSMiLfpzej9Jd5XX424nNjmxi4DeWWerqXo
/6hm/38px/9W5f9Xxf//hzW7aVDl/tc1+0P5Hv0tsen69d/luv2HRU1tS2EC++Da5pJx812ua4b4
w/D0+UHHsqVhGmQs/a7XbesPj3LG8Vx7/o/uiT/rddP7w9Vt3RUeJEMcdYb7P6nXbVP8S3iQS9Ng
AUS0PcPEDK2b89//pWAvR72JkrT7iqq82xhmyKiyZ9B3TefI5bvqg/4BGOgIWPfJHAGKwNBrollw
aEXYqrRhOieODWhpirKPxvVHpPFZvlcOEuxwds+G2MjinIpGKnbvof3A+NA6VGxMyLBezF7khaoH
78bpouoJRgDTCc16VhqNLGR1SK2EmjGLTvV3k09fU/f5a9pp2qYpfLI1K2td68J8sg2HDG4mVtuu
FtWNoVys8hX5s1DUE/CmtrGebHRscK79xoERUZzVvPju2uxHgsfk0E4ctlWgE/aQzqjq2IwOaZUj
yQPjP6Z+cspmQKbQD6JgidP0XnI31cJat15MdKON7JHk4dY6tOrVY8Jz6RJruvGJMkVPGvif3fzz
XaOAxxGhD1dev29mWnMegfTMqj7a6TYiIEIO433uweftGh12PkEVO4juzIoc3Vpev1/kxSfXekUR
wI8s4+TYhPWwg/UgdsgPy70iT+QMI6LgqhTdlpM2nsOYbAU5+v4iGpVkizUUybzvpNKbrRSZHH+b
Kq72ClwtPgnkTQvEugb9Omkac+kG9/u3LaAcx3OLg++st65zHLhU243GirFSd0nL9mSG5fdTlG5j
AK5b1ef6PfZASIpsovVptO6uCR5jdI0ur9qdMwMBMq0fbjLIImC0jG2jSt5TNnaEnTabM683LXkn
q9G3D2l/0fMp4lRK7Gfk1u22aODSmOIx1tBYmMK0t1HpvPTRK4LYqzSxxXm++P41ocqfKM3JAtdd
gD72iG0vwZzo+DJkVFTNo+O4uZgRB7oTmXIdZJwRrhaBTZ+fckvmAqX5/K8RTKP2V+NBW5N14VbY
nF1WlgrrjE/dobTdP2cpZewAlrk+U/aUFqsq1uxDTBjnaqw6QK32PndJ/QkCisYIvHxua8bPwUz2
BSrdWxgMN0lsawdWcOA2IU6CNUKkflWHemyuTZXyHhR2BdUziscDb6eYlGnS/Iq8N+6ciglkaH+i
88KBNhz9voqfXM66bdY01gp51SKMp+zDzrdlgfRPr73weHXvSs/IV21HWbVwbJOdLKNjQAOfDpoD
XC5U0HjO1eH7GQEgs+7mNc/ElHlTuxyUo5W8UqKCRe4Cf4E74AOjtjh/37NjY8fGh5bZKEh28N1Z
HKW8pRcZT4nDjnMBrcI54oGGCNXF7dozEWjpIEcfUDR6S9v7vsOKLlp1ugHCJlPGKWoonqTxaBTO
ozISlrRmEzJuBygklPs2tHkBQyT9EsMckDzfc1gcreEj97vvf6pIgx/NoJrb640sUUDX44PB6OWQ
x7kLeVl9SqhDy6y0852MvPqCF4Hw2JWWaNbOwp5/VzSxvQaykdH4wOVBCdotr1+paT5RFPQJq6t/
r6Pfd1MbwbPX/hL5VwgcMiAWEhJQ1fVviJspR13Dv6ffTzbISawTNMpnXqJ0y6k/h7mXxU8uLU7e
/ST51Vl5VU5IKeIEHHy59aS13ifZNNU6KgEfGZ1rPjET/HQzAys7W6Q7z66OzOLlmSVccWSX7awz
6fTPqu0ZsIR3bmQURA0NzgNN+tcYw17rza47UtDIdWdM3q0jpFgH4DCUGZTMKMLhRi97Y/H9bLad
hCjH+UCqUB3u+5pCava/eH195lmbjlwofxDPFD9AR8WlOhiHugED7adTOKMC3YfCT18gIiTrK/pj
nO3y2IV9dnKlmC1xLmjCesFJo5bdPAonIouwhyiWO2cW6E3lNB6nXD+WkJoPadJ+fSOrHaEdvq/e
SHSbHfv8Hdlz2Z0CHvcYxcjq6uSWMJ6Idm2MoJZF5bPsCgxnpBPscC2vjErU5I9wY7q+2Er9Ga+a
QkUzNkGPnMrx40PRWVsuIHs7LcHDAEO4rQeuqV7h1BvlquEmYYMBHpyNSzfrEXqFzg+6KOZzAngf
srp8crK2O1AJ0vq3BPZcf/ughXaLV8CeabFsklMQjXtvAHQldB2/DyRFkdfhTUtYkYX18fb65hPk
0hZcko2g+Zko9RxUZnmwJTFQU2/Xp3yqGz7WYbSUoH4l7rN7iBtHiF0WV0YujYukKLK3OM1vXLuw
v1Rbr6T7QTwT6ShmJFZl442bsqaIBVvZri0xaBsErNZTKWr+QYJBShzVdy0YiKUjWCkX9vjoRxO+
EpRqN2GPaSYxumJl8eG1YbgcGkhIt46VjDjwg9ehvBS6oc5X4eWAUnTh+ACYch+pYAqt5RLbKXPy
WVg6zjfOxNJ8tFgaTK31Ywijd6Ocqhe080dQ2Uy1tCE+JCWLuYR9Fu0po7ZgqsaHPtTPCZ0wCLp4
rD9186CHc46xmZnbJnGcczbFh2Zc954VPrPgio+ZT/SrxvaZy1xD+BMUBJxr0toVU56Tv5NVr4Pq
zFPQi4+C6c/73/4QBNAWvdast98sc6LoCXHrNtj5M2ZZXOyvDkXiJYeTYQYb8qLRiYe+ywQxVKd6
ILUKx3L/HrpvqgD/AI7iRQ70CJ3ZWPcmwVLbKO3jvUWILEzwLoXwa4YUcIPF27wm7lbyf9LGCJiD
T4ZQFFtPRkqq5QC2adRqTO66iO+vN/NDMU3bXivri6zzaWMH7otQBbmDFcaPqHtUWdc91sLlxPTl
2fcBGtcp0Odcj49eq7UPdjq1t0MGj3uCDsAmpmKcE5YToVDTDBhpQb/Y73y2pHtgNdzsCzM3dtSn
kprH1ncMenDTUlJsGp8cnC7ziczpPe9GRt0s/wQHMiMmrte7sA4K1srB9nplNubLc7ufGnUTh1n+
TFeviF8yp4s0yWDCRsQSO9mT8uU9kc1xBFFdv/sqZ79u6eZpQiN58s1mPWBt21E01eBWrOmO5KW3
qQuZvELI/qwrrCgWhCmrHzLo54QoAO7FKaXK8lkY8WuHFhtwh0VyVjxWrwBVjxHr3KObJSUL3PLX
VU8WqczZwrM31qZb2c+GhSwxJ2n+2DjOunBrsYb1hm1bNMZ9ieuit0RyZ0VBh/BrDFfD2FMtVxQc
kQ1Ub+qVgZYg2au4PHtJ7PwQBU6QSuHxtmqEyC4S86XNTPcdJe2+DPVdz2DifRhwqQY2SRv9TOlB
qzS0qfHZ8XChuvCClIhETsCphy4Hd5oMWXMBz+Ojppgj4eC3RlInpQU+TBSON7ZfEulQHNlL82in
Ha7Hicfaew2HBdS78uylkcekowGaO1WeICSwC+Co5kDghuu4vKmLQwLjezsUPIWVGF7B0c4ngptE
2IOL0/Wo0DrXPWUocbe+qVE5qba75Vggw64z85UbV+Y+lQhvJoabuwzOwha71nA3SAIgNQrMsz0q
++wx6V90vQPbKgMqMeLXv2lRN2yKZoovHicCECpVPCmoAosqqNWxxfa8bGfKUAgE2p2L5uvNSHrl
Ar9DuxmcDiUz9hCkSchJCOraoGm2zwg/sKEYhNotiqAtN0EPjZrT4HP+w6Di5sV1tIfatn4wrXH3
V4AgQXpI72u9WXlp3lJ0EAnf0mglRht/Tk37lbDHeHQ52xb2bAOJs8EFb1fCBPvzT/ML20+CnKL5
8X9+hTFA3xBiX1uGug9tRr5FPksEXQR9vV4QSl5B1NHHbJ0YIR4SCw3b9XwCOgRHDJ/jAmUUMnYG
6nRJY1lQMpCRa7C2DpqoOTkhrOtrgVnhFX2jzlgkWjV+NAjdv8tKZ0L2RfbnkxZ3zeXahcZD/mVM
IgtXoUWl4JFTdQ0DopfpHk193Opuat7Zsc363NRO15cyF7HAUifIWwoXfdSGp+tNO+tDryLRvzzW
unOERvYSAs1d2rwVD71W7z23KjD60UcirDp1jZGc0hHFnzPwgl55aNcbQcoDYFqmd3NQzvX8+j7E
5lqEFF5rpeFtMFZcAGHzEBYW/xkEUk2FfXO9G/IBI3QJ7RdjM/QI7C3sUAaPkS8/cmIZIDQO9Saq
w7fCoMuty3YuglBQM8LOnkkLPlRBZfzEvIGGrPfBZoDU7SRY4yZMPUilefcAIHO6dUyg7XTETBUf
UZhk96zrNt+F43zPSwoiwGBEkKLhLK+6SDUE0almE12PjVut08Jcj2FJ5m1Xgh7SPDZ1EKO6obgk
fhftfOGwhTat5ozZZv1dec2TBKxv3w9dpwlZ5hdbjYTlI1xnLIPKCqBuZ2/d0L7xwvUnrY3qB9+S
7c6dfWf2oOqHyXDrBzFjyXCdMPaPintdLw0QRRjTB1jLs3W6uLReSu/lGY8lImRaAn2VDR1eXpdv
coe+2Vaplt2HMYbXkRJ0ebVJeWkC8r+Z3E0fWIB/PQ3cWe7jNYiq18wil1Ez3YdOZgSPOEkR3OF3
SdcxdlqE4FNXn1MLjVwL1N5PMb3IxGuf8jzn2q59xVKOL101bZUpmYtE4bAXfv6jmHTEY4bibd20
YbKQXRmuwyjLX2wN9xVuxNyyvJVNesTyWkFbKUICWRr95lpzhxWJagGsVo4IdgyT5uqH0dSABATp
FhBGvhmNhqZZ1avR6+NbEkXEoSYkd4GzZYTBMg2bYJijseKehq8JZcsqp0LWaFVqA0Ec3XCDSVnr
brU442KIL4IgZ2bGoI27d/RZlwgNzhJqEfzqGV9fInYWxoOACd0ExpNujohMKaMXzhcs41UcBtB3
4gdC0p5Kx/8ZIL203CZdTVN1quSUsgqk3bebe7bKTmMmS3g6RxA/5UroCad3fd+EqLncntxqQlc0
5BjRRHIEeAPWr5haqwOO0u1Yx4yXSD+KrNrdoa18i7Hvy1g86YVzL2r4DxElue/Xj0UXmUfNn1gN
pNWi7hVUwspcFCUQA6FjLEecWtNDx0zSoavnPDNH2SVrgkT919TlUMmnLzoJe1XIFrKnMf70MxTF
WTPjQuYAkKmnm20tb0Hmurm0gi66SasPA8UeuhfBFQHtr9ZbJxfTD2pZKCRsc6fyLM1QrnNBEuTo
mFvfIGKnRDu+6AeTDax3jlw4KmGKhrxUmzxjHJVnpObNpgFZxmTkBGhLhBvlu6KtzjjQKwIIhL0z
q5HEJcXCA4H4PWMV3h2++0zKIz2/gYnVI1L7obGTt2gic5KI3x+BQPBm5oBUPS04KKEFOyh9Fabl
WxmUGPs1/b1xsn5PUutGzQpkn+ydBfJRdSMCbZuAAQaPGZ4kB8qpYtw2VAZzdj6AZV43qyzRFyHD
sbX9kWqF2CCw45fltMMafbbcx6YW+VGZ5rrw9PxpcJv1pORFZo38bIrbFPWAp/DI5RkfIqcW00kz
naWNSHfQYnuf5gxSIH2j/VPsDqzhksZWsIrxyNG0QkiwwXFP5r0wQig1sL+XqoTR6NBdUgRmK0v0
WDqwm/rAGJHsNJClOnFJo5T5PsKs3Zg5GyeaELYyp8x8P15BBnC8sAYjiZC0GsxnmWXOYyImZ0Pa
ZoD6yC6QI6S4y8dM3rSL2VV/CCq3OEwlHG8JCoB/CWxIZleUIVZ+0cbhix7jK46HaD1J2M1mOcbM
gHpBvGe8MKB+S5BixzAIjhV8sjLy11ZgYUM25o1bVdKJjMXZy51DVxprCL/0tKW/pRyOLmkCzVPm
yGIVaFVGD4A8URb1iSVoOnt7W5csWNpCL25GXPkdr0eVldNBsGROJvI5wPumu9Trd7Xp8JAawGFD
UF+OAFKBGhPYJbwvwsMIIY6NeOsZur2GYPVSivaLGKSpuKsjvbgXY7xMHQqSHvAYC1OwOQz6POuH
6utgXdYFwQGdOgxOvXbdKV83HqM+U7d2jWEf0749SnaNqV7BHQEczWg7ZJ6cGw9DpK18GTUghqO3
IgzTvYQmx+QpN56RJuxkk5A/VJg3qitvyaC4g4P/qZfOBlnheRzbfmklKE7yPLvvAL6wOK0IzwsQ
NWRaw2IOA80h9RhlWVl38DxY8m16SiyCZTQptpZr9geJuHWKFWWQ6D44ohps0OatMzQPoo+MIzY7
sLdeu8u9t6jF+8pzYizvI6DbMEK1N7gsPL9AUIYQfYDJVnNRjy5AFb1/YWKP+k/kr5ruVcfSWRid
TDeWoSPqtCtyHwDV8MMPzWSei3p6kWn7BFH8a34OVtJLnkdz/Kp0K9yADk+2Y9reBqP2ZaE6vcFo
DBCKwdZNF5gXh9aDOYgWFdHaSHN5LrkonxIClRl2sqUT5t4qkNo0EkraZAHBD4hFu7fBN7JZiKKZ
EN56s4nfuQV0iz2gEBriyBrGuTG7iCdSfYfpliRqstvD5qEuSzId5I8QCXc90SfMgQx4vh4TlX3G
HYrSgoV9bvI2qBujXqVI9fnA5luGAx7rN96aXkOcTIVK0Q3N53Aan+tWRCvMSMfAAqWHm+RrUjY2
wYKpNNY++kF0HWuoPxOztc5cIFfG5N6n2qHogbVlvlon/fhVuMGReWDEAh8YjaWd49E3tsPQx0cR
rXUKV7bv5lqb2N1P1VRu+goskOmXb1aNTdrosvs0RnsNaUZwWaE7hX64KIpqfBnh04Y2bgZLTni9
ZKBgXtRolOfE99w+db17q3RNHUC3mLXHOamMirIYHG9b2bir6+STeX3DmWclkGYFJRPq+Lso787U
uj+zqVtSodmLRt4mcy0VsbIFTtkFR93B50qWIQE4EyYi6cGMJ/Fl7dZ4CELCZ8kTnsciHhrOniAs
VaHR8R77qUxJITGf+HHPeJ5glFDm0BoOxhorjrWISpeZP5Xz0mx7xCQObuHIy39ySXmvxmpL1VWs
xDi7erigkHPb/Zrs6lfv8WbHR79M2hi1edhuTUgUb9UkCUj11qYnk9vbtE6Y5icpemyEVPBoMKey
asjqhre+AGdkFwhw7F9zTOYyjAxSt1znDk4D9s/IfCUYpGS20+CUCEROCoJ4jgtpIRx7qsrC+aGX
7S+L2dim9qstQk11W5Q58XRa+quamOIU/oveG3LPh+TJhT91KKeIZsatmiWFtVj67LcSN0MnU4BC
UKXNZQJ4jUPk3MrumnbpgEuDKrvxXfJXPAMWrGU6n6Ka44/NX65jfCgTNdXAKGedjNGT71oH4Kmk
RSVz0mDTvYZFSZU7p1OYfX0z0v5VFfvozMJO5qdoflXyxqXpU3gBhD83uW8KJO3YEcsKWiaQ1w0J
LdaKeOXpCTfbdijdS48t85SCNVwFbouUpQuiTbYMY2OmDtZrJVJxcMQAZkqhlwBkCBYhgBYii+4+
Cn/FAKWGQOxC/MnrqIZo6IvXGTayKAcGfv9J2Hl0RwpsXfa/9Jy1MEEAg56kN0opJZXshKWqUuFN
4AL49b1JvcHrb9A9ySWVkdJARNx7z9mHZXlxhwFanFVI8KyMj3NjEJbD1j90Q76nRnuwMtCTfmLv
/CbuAcAE8CDKDslKPekdzyq8Cg9jgSFb/Ov9JoglJ7vQzF60A5E17U9l7ZYH4oEZoKXhro0xJOFM
JAXIEZ9CFphLI4eJfAYFOMMgwDhfF8iS2pTQSWaKKwvBLHRj9Qn3BWmWpdONl/CSa9fE8eC3AIZG
TJu42/cCqDBMv5nihKa3MMdVV5QPE8OqdTF05CwHENOZ89IAcTBsUkG4FWAnwI3Gce6/M6+RyIUx
tA+9exdPbLwSkMMaFio50epuLPKjXEZJVNOXVIa/nZQGZh51xaNJpEn8ox+buI+K4SDx3CIba+pL
6DLfSWr9Mc9dvq0sBI54SMG9qejLSz2WkrniAm1xrFjwe1wSFvOaAPq88ejgQaA5YdAjX7MJPsYq
HB74NElsU2h+9AJqJRJ3LtRJjgTStFVxDMwsOE5emiF9uYYR8TGDSfaQO6p74ZkbI8xRuENFAEBd
7aKSGK60VZCCakxqk0+roGnYUdN8PbnQ5iq2jtDw/9iRmW37khYbwnrGbapfj0b3CAqRXmYhq3UK
hnYTNqApJteFZIinlmknQc61pgnR6el9OSsVLdhCQ3c1ZaK6ksNWnb0A+dZsY6cyXWst+SxRmwRb
Ih5qAMc4W5Qljh41dTNM/iHKfseSEACmB8jPMiK5E+feFIywwFnMnA5ADPcy/XBmD3lOxx1LiVg4
KBl9aspVaJgNbsSAbn+RnmzUsyvfzvHsNQQ1zWj/kJtnTAjlW2Miv0xBpjTiOuRVwVE9vY8Tgxk6
/YkaKWEHmWotXfUMSKRYmfl8tJr6zeCAtHLCVGyOIFD+xRMYDbsdWAv9OCZNr/1rwSTYJiAhTiYR
nqQhTXfMkWnajKENcmkY77RtgIBdNkaovOy5PJDxps9REJE0kFXHyijebn88kiJ3zObhJRkCUK/N
1O1cnB5Qvpn73v6s8veylovpDh7RFvORe04CaD/46Na3VAFm/ZxX5pi6FRtKbRLXyg/NNrc8+tsD
ftsPsxL+3ozQ8uLn5wJerGAFUcEnqUoSX5ZvPXucrw4jrirRV6CQ9pucvXKLr5MOlhlWnLogCmY+
0kYAUQzUy4TpM8rNmlPmKfSps4t6oE8H4OQoUuQHeaWL8zxrBq0xtNlzsUx4hnrhnJakE9VWTvm1
0CVrN7X41t/14JE2lhu3ZEbiNp3nytnegBnNEnVa19H258cFHaqCbFykf/M4vBFU3kUpA2cSk9E1
+MVVgNaCye9A09V+dLGiwcMCN7JNh9/Fgr678eSEmD/tYvIIo3SnLfM/F220qj9odxsUPQBinLbY
lpGIPkqdPIGsHc5KL7y4wE2faG8+yqZx7rw5z578uWO98rTILmJIp2uOfLAeG/c5mGP1ZIffizxD
Is57uBn8UZLhnbF27OlYNXStPpppOroVztkovg1++pmjndMeRnirVw7VBGvVCWgFIzhLkayGhWly
e4h7HxwX7sulRxQBQDmZjtetq6l7B2ld/NYCwWkOrSLs0DePfrhoOFbJWAoM1kvbtOyX7aoFYeR1
3uWWiegbQ04iaX1QY+2d7RlrpJ+5xEstWg2dhAggyRyYlglYEAnczipdp5q4g9tVePsRdh6ZO2ug
BrplJeoqwgoG6XWtB850btDg2Fk42oTdoYmcXEyBIWeWcGcHyjpVC0ng9pBFM45YulcLASLGqoZu
hJbOAosYnbFXxH2QO24hZaDrwgC9wph8KBawVtmNyNWVLakma1a+xadxM4vCiv3rJIbeLdw7uBj5
Xb5gz2/Y+GTcoz1mEY/dkVKiBRmAcjPY3H7i7cGg7bmpw4aDlrLykKHhYs83ioxLJj0jyUwL273A
JkH8LYvFQufnm9i3muc06eb1z0/vFi6a21o7EDvWcxQSRb8zvVlsOHmMK7n4Sm7PNzDDZPvTXcpF
jsxved/N5X1vd/3kzOtY1OfKbDmbL7qQmb6j9MzxdGP1U+iwdeXhTk+leqjbVKIAKJfWdMbrJshr
G7uHRe/8rIjdqgOt8FUDekgzgou7qRyxAAxFtim0/hOkTLknk3jCOmqDsxjpCfe+Gk6qyf9EfVMf
3CXfYiyWdrGa5E90UB9GeGRLF25MCLP29sbmCSLgmLr/DIrw/XY3ZB1JgB3T9HUU9PjrFjDR7as6
HicE8tjXjNaLL5n4c/stIN/0JfKOxGdkd2oRHf0EJg3N089q2WGUBFyQ8WTJMbs9ROSWY2FKz8Y0
85dZxlElgndyQxO1DY3qn6/SyDn1Xr69fQa3y+X2QSy25rWZygnbbUYdp2jMldlyOaKIp/GIXFSW
hD7f7sLOddFPM02wH5q4+CdVLe795WFQHKKkj30KXOaj4Qb6UMisPzMdo7ttO28Iv3GCAJa6FK34
tk133DMhSA59WngM9DLjwnmdsCW4sOs5wZtJI3d6L5vyDj17/jy0vtzUKaBUSc8aGBHzM5Qz+9vF
QTeP6f4ppXzpQc885B2NwI6JDu8RCXydKQ9WrcYdOV57Vqryq/RIxIHzz0GKXi/xUFO2Q9pWnXzD
QM+8NG45jt51sDh/KIcUdNnp5y/8ZvzOjLjYuwVshxsAeoIfGgc4RVs2GjdtH4dhRiI8QtxHMoaQ
uCr6u9qSzgq1jXmwCoTc2KRpvcCC4dTG5Qso0jkC/YuPqvMx9C3j/4R0yHXrGuuua+u9IRL/BdnF
E/KI4k89V9ufRY7wj3dtoUuF9Toe29v85GczaYWKTpYizn4AZ35uKhTDgYvarEGiBmbsmUSS7qBB
C2NnsMC5VFTY3QD5YLh1nm/J06NLwhBepPgRYKU0+4sxgZgIVDL96NhuWqgaPMkGn8Zm0KjFZMww
5yYiqD0zBJzP8sw08jvCHfL2c8v7Y7mN0/TvLXXJlKidCdQ2Nz9TnsCOiLBaBt03t+vgONcsHgA+
2kfE+MabfRNdybj8a3j1zvXM/MkOIuQtfBdpjubpAEnFWXjDYUTIq8RubJnzSCt9vLgSZ39elv4Z
ceJmEIP9oqX3cNstkbHAceK/1UU67s2RxuC0KFhuO6ZevlIFndgFYbQqR51sxOjYn9ittrPv7H/e
dO1w0vtBNyzblkVK58o3VL/KzRhc1bLK3R5m1OWboWfbkBiue/zGxLJasfUy2njBs3r4c/PbjHTi
bKLE3Vise6vLSEIJ+OVui7QqKAxqzthagU/K9qGo9M/BbGppgneZnPa8ib9Fy1TDRFpl5al7BKjX
vGov3icIoW+9fbtJr5Dx2MeJAJ7DxnqmffnzkuNI6oPdT18/a5nlTkQlMMb7WQryvjv0glGsCJ11
6Nc5oc3D4zz1+g9l884R/fhyUxWN286vTx1TtD9NgqqANDg2Z8uECcRSFhwXaw4T4fCfFeXdq7vk
ChUFQ2cXwAZdV6oAH28K2/AQb9GnoOHsDA7wAQwMlpxhOlkOxfHNi5o4ZLhQOG9xdIKk9SAdYA4O
8+bZsC3kapPJ25UMrL2dKOO9ni8pm1JqxDuvc5qTYaWU3CMlG4s/C7CrETpFuH2WyyshzxPaQnC0
Csdf97ETnDoBDzTMUMSoaDa2keOionT98iHTWAyqgtBRX5nmvjWPdNqr37dxUq/JPXEjYzsmFbVV
G7psIH5aH/wh854bJ/3dGo16JgWk3I0NrthFb+Xq+itLpHPnWPCryQDauebQPGYTMnfkgM2uMLp3
1eX6UNK7ZjL1Xmgg2jGXzKFcvs1j/TzRfbncnkMm5Xs2yQx9uvy4DbqF5dcXZ5iYr1fJVyUEjIe+
JAc3Db9ukzrJGX1zY7Y49JGuREF7CH5oMiTKU3CBAX0xq2DeEFnu/YDUALEONgZuPQ8lhFu5/9HQ
4Zwi/bmCY1JMv6nEHTRofXd0CCiOqgbq/0CCrdMRcD4vOQfp2P+WRjQfDJd+V6Mcf1s7IuchYjgW
RlO1vR0JEj8fSQ0irrpTcYswpNZMnu5/FssYia/Of9GRoIump+axKueW6T0MRF8X8U6D6bsPf/Os
rdME7AMTMUCqNBWonJj07HHRxJcgLRDqiXDcAgeKHmQl/pBgE73RMxHHRvuQw/3gBL7HOSa2+aqF
/2TNffrXKKKXOpT5a1GW/c4jO3ZlWnAgnCUwNS3r/5yCQAM3V3N6C3WavLvMiayF6Y/L0FjpyT56
g1gaYFrsbmNvVhMoK15R40i2yFtMYP8sC9TtIVneR378qcHosYFgdJXwwk6iC1nzE9D8czF/mWhv
Vr2BE2dC5LCj+Vg+yR4T3WzWH1ad35Psm218TTfeWsSDY58xM8/gDsRJ8izCmfll3GEyd5L5nPoY
lXwPH1yjP26lBuLn/lrawrz60WLNRpuC9U5Zd4Vh/tE3oTSxQvtuinwwxC2ggc72LsrjIEmkiUcW
YD+c4O2QnDc+lA21sBMyYOekTEhpsegio3RYtb71EHoFfonwXxQ5qBoM3772YY4iAXdYU3VMRpDe
hGaxBBXErzg17APlNT3hoH90lnGVx4y+bYwe7eXwzZjdACh5P0SYxYbQNbeGOjqRl1/d6ElaAY1Z
Zjuhr6+QOOfnMcc2RciJAzG1gub40OYsrYhodpqG3bYg93MXYd9Lk6oFVUW8is8oUwuXIptpOVLP
PNnkUiUbHQZfaIkXI4c8F0XuHyQjUaO+lDFtgc47TgFwD2FklxIWkivHd84fEHT94MKV5uwjb3Ed
IhEG2t6wGsrqIEr6L0F8zZPUxIuDgIsa9auLZLiJhf3d9s0/rOTB3kzDuwhcqoHSbg3qm6RoU/+W
M3nSA5i6tMWCl8T+B74ccSQ3+2zjbivRiy6UlfpQOgOMWI+OZEfublf3eB4lOg8GZ5skTJ5VHp84
PT9Mnn0allTnORlp6H21RSJOSKf3Vu63IKeWSAw6zytsSXc5RzPEf98iVD4K+SW+PqiHrSJpJ/32
LbuHMGNdu2C6B3lS711hDHudQDeP0MoJdWmfhW2PRz6rD4XJaCWGJean1sd+cA0gjNGiz34r3NS4
c2vrEJRd9ID02Uibec1M5+iF/ReZjKRWSgu7gdLNsUFtT6vbX5ZpuiD1/B3lDeG6dkGoa5kemL2A
OlT0rus4If7EtI45jtK0cJ7BFi8isDJvw6PhtH+aIY0wOufJKkzpPwxWBgZOY0FcZvo10i3tmDvU
npwKsCnsRg9vIzqinAC4hPtaYsXlLpi0velJtdgLBCbDkl499OPXrEgRVGm89AdwmXF1r0x/OjeN
JUi14gNOa9p+rKN0G5E1p7zvRM31sB+d+jrMTc5HgxnCXC7ambcoVtXaTtXdFAfPshRQFHpQMpSd
2zyePztZXEaN4ddCimQbklim+jB66jqZe/pYkxniFGPQGOVoMQOmGDATgSUXhSL6QrxozA/rouV3
VT6BfJXDSMHv5OW9HriAYDR/IloJ1y32BDzI7sY0pH8sw/ik1xauuIML8ZUQhOKRMn0rSpi3Q1ZO
W0LkQtb7HbFOqGZIyEJY6L4mExaecFErMGbt2vZvHkmgnEOI8jyjVd0pfUry4rog18Y0es8Wyy0y
+X8oooHeMTiMop5ht8FawMbGKSj9DTDunfxE+UGMzYo8XiA4Xhps7TKZzn37KNxt1wKXrfHmYu/e
T4NERRwyN9L9yzCTb2MixbBm1rtAYXqDhDGteuF+a05MGGLyJ9eD46E9UHK66N86V7z0qeIuW7aN
rEBqG0l1QGW6zhW1W+9Ha+X0Lg0mzOGJK798+KC0d5i2WHplOXjEYx2RVFR9afLos5zOLhxMa5Vl
uSADYdpyB2SHEFAUn3894A1PPZoYmNX2UWSsRWntu6YxTlPlfs/zvLNBmJ5ZdOa4YUY/TxMVxoLd
Rp3AiDz/FdAb3Io6e+25kEgFHc6eSzgqV/SrqFmesgrgIrEe3A/C2yMcIw03U1vDDcnxjhHSN1j6
b98hx35Qigm7XbXopDIi+gT4Tc/tDxw1juXUfpkms76SXAgGlvhaVtXk/JrbXySLrlWp/B2d6W5R
1lbraZbHUYpg1+Tr7LeOQKojYjhbsrsEunmqBrM8PXb5nFwZYz8DEOZMpeI7jjNwz+bwt0l2SGoF
EH2Bnq6RNfQr3dGcbHxx55RU0L4oxq2W9ms8uZt+HjU6NNLq3X5g13wAJfvJaJqLvQAc0BjjLiCe
G+ErS2dLmkA69c/J3ICxsoOraKzvuokyGGXJleubuL8aVFVMeYRUi7hMxgol1d0HfJa1Sop/XDvT
umvoM0KT3Lh9P27I2T1xv14rq5AE1T6A0Bm2CQXZiqnozJSpw76aAe8yGEExyuIPxd3cTNkS/SBJ
lzDuRJIiWKC8WWO7nUnQYveqAIow8PvgZRUbLJLFugrK5wl8ICI4PLQ6IPMqhWNL8944y/IViaa3
hW0F9DmNyOIwZpyrnbct4/PAz2l7BJwQt5whexrrZIG208hp7XJXhyb9auHhaQiZbnX3KerZlfTY
mpQDN1wBT6jJ/1lRKUq43WG7UjF0WMlJcrmRXlAipByFoqecfYk90pwxB+c8zXJdqVavlTUTkUlT
3RsRSAS06xCB9WuAlnXZ4uGEH4T/Pn/E8/o1DuYXtFsc9uLOVZGxgcrGLCAwTp25rWA2bg3fpJmK
FZ/2DsLWRFXdKiy6hElygjJu+mAyuLIQBe7bgV3Yh8Q3KqJdfM2U9F/nMgsdLUb/6eCjRAdgHo7Z
iSKzXZMa9Nero+yhreAKs16vrClR+K4THHThfWVHULEJlk8S/960D53p/mt1rMkE0Nugmgu0YPZz
O3h3i6DtUFBWEp1SMugjb7ceJnK/kY87DZMOv6LecbJx7fnoRmqC6AxxnYehJPqMqWtYLbC3DktD
aOCBV5XDZdIvuizBQuZY7c7r6dJY13jBpxkDmdttcyTTvTy2evgjorDYQ4MWoO0dO/3OfDvBWIW0
mrX/3uMtKn0QPthaN5OBwLZMSvC1XXqkDDA4PNnVpnuaYutXaOq3rsAdaHIHbwjxomeu+RfwkCEo
QCdqiQ9egtV6+5l5j7Vp4V8wWatWUvfIgSps11Pxjhnub9HE3dpDHNYbCLZoJ+EkoErBA56iuXjL
LezM8FmNVeEw07E8f1/AuO/qzNsZycyx3uFC18hQilOHLqPrY9JHoPStu4BmT9TMyca2ra/KLV6b
Es36hMirSQOI+KN3LEhE2QRdvjYJXFghogZxekTbTHySusjRPfA5IyCpQ2IWqpkzrHWdW585VjJs
dFvOf0NKFhSgL5l0WKTbuyp1h7VTEeDRoSxaSeJGdsai7y5f2xC9WZq9RY148MPC3dBFP0jHfTEm
2k244j6HoN60Rvxh+e4jaSMG0UP1uu/jzZADrAfJNrAP8zTALwItM5JDDhAtniMk2xyf4tT8YmFv
6AK9BE6AOWDUTwQBFYiBeHEywxCoGT2urKJwnhijZJPxaI0h4+Tw0fO2cQbjwlJdsXWsnInP+NLK
Nrr60nnoiakd3fgVWw3piLZPygMW65yp/26KmIa11V8szzq1Zvqu/HWier0ph3yCoAxEoEf5W6QQ
M23SrEygaq1t7wrTjLYqHb88u2I4SHRhokh9llX2EEwfeSAechuftrbNhFSHYaHMq09WO6aihs5P
TWaSnbfQBiDcpZGiGzIl8w6Y07Yt1UuBEdZ3h+4uB823prMrNugNQR8SdbP2C/mYD8HdyIzaNsWH
YxL6EBGaJpWL6A7JPYtS3G2boAVDYEsCztsLWEOxkob+sglWpSVt4Zb3/UUICqBADEcMjQ9OZEyn
bBoetcl0FX01R1HaG6twWYoKYaitYgpvqmsNaQLZqlWihIbsDmhubY3KviQZteNkeSZUGUFudKHv
Gia+bEpznGZQOqu/hs/nXeZuu8sims5ZK0/F0KdbFILjBo5BtXbq6ku4YcvbtgAMa+dpNOM/YQgf
wsy6+ZAYgnBuAI0CSR08DT5T7LYrbTjM5obqM7BUj0Ulc9cmUYksWXhuBS5DUZDHYEekPIuaKf+i
i56N+5KS5jAp1J/221iPXNpar0QbJJRkzrTJi8TeJknI3DQ4xOFwl8zqLcxSawvSfgeuiDP10uNh
cnd1Jv8srD5A/uI8QMJNwW5PiFC9f2MwKNRDrFazlsk6xtm1SmNrN8zInUtTcdYKKlyobqoPwWOr
asSO/M8qdbhBQK3kY8ZIA1WTHSWkUDDuJGZ9wQlXB0CG8dlYHjTnpI6TKtzo5C95HIwrrbHZtKYE
FgyIfQpIvUfUOK+RzSAHTPVeolxYx0WIqsjfcLbk6DmpcdOx8imIAJVA8JF0IG4CcvGg4kHheUE0
dKReS8gYhyHYC+hM80mbfnMM7J4lkd2hYMGJS/0HKN+y6JzSrrQAjDIpxwl652Pyk9QC8LYJsbQg
FDiesQ2ViPA1Bv/GMdjCrSWLftJrGTgvpmOPGxjEv9wJUANhHrQYD3mLhxJAxFxGR9UH51G7KWKV
We8Mpv/wfxdS6kMEp2Zsos+Zirmvi4uK+QdJtRhdFMql8J2NIFvndUOzwahPYGvXowyH6wR6I0FL
h7CHLZDreU/rKt9Uti8PzWtPjeOX5Puk2cIbKQfEq8iSCVy0WI3o4DL2hWjSDvp32jPst0k3Xzl1
CHgBAX1YOjBmjGfPwkcMBIcQE+NqUGMSURqZJ9lxsu7aJkJ2wMUuLc6z3pdFebbClC7PfX/yHTCH
ZSrfmwBWhQu7hucKWxZt5hTUu8nBCk/lEG3TkpUwSvJjIZlO2GBoyq578Qpv6e/Bvhqc4T2su3cv
kdDx/B6G9xAyXfoabNmjDGNgBkpzYi6YTjYr+IDru6Y3uSsHwB6ecP1d6KClBkqEcPKfzcFhVeWi
OC9r8XksYo6Y9XO8FOcdRnRlkx1pkW5+p03jYC+Jcz0i1p+HerTPCI6QVRS2vQ6Lr7DF20n1eC6l
dqFQ5eF2iEv/kM3yitfjd+RIf50TOtfomFQVk4yhmB0ga8b90NC3s/ynQMwgfXR8dDsAT1YucOj6
JAhMgPAunGm25XoAOXMYhgzwfMohpiqzcOXF4a5KigLSLQ3GfBw4fjY+R4QWTVfTtnQ72z9BhlZA
0d5btfZwYPzzZ1jO0o1Rv4dBbZwTr8KoGtBdEqQQ2m5J2FgebYYl3IB559pq2572FLmVnW1wAGzn
y+AzynWoSt2qfU3CmXgx5zmdxGObli/e5BOIAinBy2x3N0/jy5Bi/Bw6E+yNW7TrmrLE6qCa2k38
Ddu32NIS0/eoFR4ZVS0RTgF9Us+5MHiZaATM/Iqy/9USTpcvnJMyGH9nQ+7t/aqFl6mGP8xFR590
gb5PzK2w4LdGVoXCJymOEY4luEazOsbJX8uISWpKzH0BC3srgbWyM2yrFl2NY8AegguTwMynG5U/
JgMCMFMolO7Nr7ZT/kPgjOxCVDQBHF6cnU8WA3REBTsSvtfZ1NEj5D6jJYBovLNHoPAR1yZ3Bbb/
BKVBguTREtTL9a9sbJi35mQOd8wLA2/MVqEcowcSv6BYtQ0m3Cz/7u253VdpOh8HF4ZnJ8hQSJ6b
eoQPU1u/4m5XdvrRgCqGaY6DqnoKsvwlba81Zspr3fOZcpVsSXTO3l2D1pLwOF2TdxsHpC+XcdQg
CswVWWCsLWzdFtNzyFli0m/G1MJMKnI+A2xPTHhmhOqls01iN9rFk/znxs9dcgFU/C1sd4MoFUZ6
7Lv09ZqXOSJvnbuULTiV+ZrD4I7TdncMW/8dSzY7CtJQIuJ3vaWbU2oSemS0hEZbPUqj8suZB07W
U9Bfarvat4h9VhH44wju6SN1SqLkjKaAH1NaHP9Ct/w35zi408S/s4fqHfQFAtTIQCXIP55phga9
OARdhWtOR9ZrTeG6Cyd3XncCznsRfkLV5wbN6F2W9M7D50GX9kk7jL6dtXKn6TDGsVxLxXoZ9E9h
CCC5cctya6VK7dgRcCd9J3I7NxZGbIPnBNTD3pI/Bh4br72Ox2rbH/PTVMtrUuevMA/VIQvKz7yP
55UBL/WQRQlQ7z5iwRrOZk/1QHv+dwJnFDV8ualmxq4ho7ipUDhdWe+2VRYLJCPZ3xl68JrkTftk
99wPTESbJ3ygYOeSlLAFwmqLasR/Z47/SKG2LpkvCJ0MfRKkokpw3qGEI7Y42LjZbB2sLPgaYeFx
NKGjaoaknE8JVl+7MR/yUwgi+3EYQRzkqIDSng5kP34btXWK4ZmCKWv7TeR9JGP/p3U+K0a/Q0LI
bEGbn010r+vgowtqzBUv2vKn09jhOy+Ch5GNEYySQLjwmvZk8nXWYWT4ZrF/efN0P5fOVw7FpJtV
Dq4c45Pj7AsCH7bVGFzB01wYha4kkt8+IMqznukOTAWqxI4gaBpCiCF/j+Wz1drhFe3h0vBF6gEp
bZMkpkuqkXNkiB0/1LZ/DslI5npUv+Kq6/auQ+2VOhDcd3kV6E3suV+Nm70Sd9Toedw60NAPOiUK
iGeDqYGMhFp3HgIhcOqtondoNtSUvLWvFG8WVusGxh06YNEijMtAJ66YLl87G6+Q7ThkhZbzsR8B
U7vY/QDcd8PADwKv1Ju/SM54Yg1WOHVkvAucyDwzZvw3Ihi1PeQCDSNwA74cqHd6dbo15DZ1Eqrn
MrrrBVrgIlw2dHB4JCZGirOs1UMqLlwiTsOI0JzBuKP43dtArSxk1odKzSS+JpHeBK7X7eOJl8Oh
9tgJzjB5YG4Le4RUaXsveAHAUyKYCXFa9/zFEgO6iEHvbdxzu+gaG0FwtGvp7Ka8SneqmY/p2Pr4
WFa0mn63LVWwzzxr1YTOoSTlaOsWHhfFYO+UwO7XQKl2J3/dulgh3LyFSR+l08GTU7tagF+0a/g4
DZW/IdncU74YhCijayVnhqM5qZqMkuKNCbxtFTjd3jToMRpT/ZiUwSWPOUv0+Ys58bqH+VmlA4G3
4LdRzDrF+GJPZNJgSMfKDxpFx3QUBsmViHgXQ07/hop/US6rz4TRB95PTxxdQG/K+AWb4d0Q4Sto
CJwgLutglT3nSlksqRE9kwCzMC5HeACzhMWrHkVofJVkKUCU8e9tp7CQdcz5hnTdbo2zDTM7KWOI
WJ19WydfA++V4bWooPNrXIZbS8X3flei0A3nT+9Ya/+hzhuNW4qb2a8imlpS7LWTE1lh++ma/uxe
cZBae93w1UdEALuVxlLjVNVaO/FLlE2fGpEx1yh/0lGKtYb/r/tuCmr70QnemYN+4JIuHM7+5Sw/
0Qhv/YAWBJHpf8mavTci3hXEeSszUX8ljD1+Q/0LM+0r0yBaF7RsuSjHNcXMPmwJ61K1zydXI5e4
2UM9mlBlGojjzTHKNmTQDevH+JCl3mtLq4A2YJhmh1jLk9UR1hI1YXH6QRIZ7MFFRRJzgVsYZ8bE
BO720DCNCLC1HdgSqM71JM/K7Y1X2ucXVvn0EVkclQGKcbQkJnbhJb9moSw4cUAsMj6EWwKW66Zs
F2N277iOy6ahze0gCTDQmv5ppTleRLHIjt1AFNMtH/r2rWAgRF8kM56j1F1BXscy0RrFxarM8dwW
Itt5rh2xZnMpNei9j0wkufVQlRdOLT6r2ek34FmHCzPgaJ+G2PJmm7DWjrVcljUtJD8k2ANHOJ0X
0jmyUKTLkInAgn4iSTL5jawuufYpyNqgLLw7uLJM7P210TXTyQfp8PAzOhZ1Cs51Tgi0ZVtJZ00E
id3dtw64Wi+wnmKB22RZt9RtWN25/MasTtDyNBPOxmX8TNb4K1gmZN5zDMEZmwrrUb1lLauYQS5x
bu6uRcen8mH6rASMUYfkcxCCKciPueBbJ/tHb6/4dTubVnVrA7GKfUoJdyCUokw3spgFgkDaRrL4
Y4eMA8yIMV9QXlTvu8flTeLqht69ZDfGJytdYpcXe3kZqg37H2775Sujmu88aKAfbpF84FjVJ0ZO
CIaz+SH0w+kzROC1kfqfKwv3zoXqcoz7sTiqMfIunidwOrZ0qmyFpnX2U9akymr74w90hfOsuZEO
wyArDpIHtRiwhpTKdjbC6mla+JkNQrSv3OQ8KFJ/us7RaVgm7TTL3SHtL5ZvMOVb5Ka9xaXs1Yhf
f362QTVJLxG0qP3Zk9l+DcxBnsK4s+js8gL+C/r2Hxbyf7OPbQkprSL5mICzv//7f7nSc4QD+9gl
fM60LU8uaOT/Iqkp6JvadoJvKxCskJM8VTFxLQbwfZ0KeRzm/AOm47m2Y+dXimRnuyT2ABeJOJb8
qG5uaqMCLzzWQ4j4PuMzr3XSo1JV/MidTia2QJIVPuJ30FtfloTq9m5x/P+8EMBz/+OFSB+GtHQD
S5qeD2Lu/3ohvhzYnKsZrZySAAkac28X6inujG0Nsm5LC0sdF7m+SQSsr/powYD9I38owTgD9IUD
IUUmgofS5XgcDhzyIRSwrUn7wUjI8I0jY/X/fsqe+J9PWXq8+aZvBgKtgWf+D4qdxs4cxSoB5J8v
0ltRiGKfqaLctzn9/AwL0EfT2Ud/Mhwc5Vl0LGcru1S6pU861zYeW9o1+0rW6Cg4hZ8ij35H6VrP
rZeeikUSg+QPNaRvn4NFfX17qOt4I8OItD0/DE9sfcM9rgG6opZPKwhE5Ba2RLNJ5llufC97js0Z
1CS8eBwIKFFEumSQBqCGOmESesvD7SvZOZ8OkAvYO4KmE/ywC63oft12FaGLIXCrkoPzTH/6ykQV
V4TviSU+Cf2CILek7DVfGfGD8ozmbVmD4raunrvWOIf5/2HuPJbsRrYs+y81xzMH4A4xqMnVMrRg
cAKjhNYaX18LiOx6FF2k1aStJzcZkcyMG7iAu59z9l47RK9pRZiKROLSqajlTRz0w2EYOMsWBXow
W/o8icYLXW3tjGAneugso7nLOQYRO1D95Zlxf3tmHNsxudmkyT8kuMOfbzVOjAFdL+Jre7b4MC+P
TTH5j2NjVdewGG8xWqyMQLNA9msFHNqKEqcQDNkWgByYCPXoOzN1Vdb4TqZi38/UpkZlaIEYCR6X
L1urwB1YzDAH0TyUbRIftUADrEw/9KEM9Xgd2Yazlw4IfyX1ftu59H3LGntdOQRkVE+P1mjH1ypU
KFsn6tdZopkOmJVNlyFe6GbqQogEwzvEQctyPZJRt7EmPTlLEDgrJpXhWUnpb0fPpePr1OkZUcYh
ToT94kDOO1ROwm2bdviCggQQLzqvYUaCd8H716o0L1HZMhGY42MrKywPU+e8Dql7v+hQlxfkxffg
11DtSM/eeilHTW8M2uclBsi0xPDcVPqdV5qU7UOKakMa9GRGL8YgnTHsiHFTXPxoUpsgU8VHpjmb
InPVF2dW6XUtDDKrw4bWWRpbAs50TBOJe53C7DNH6vjwz/dyoi7+/HRbvy1I7kzCVK5Ddgj/kL88
3UQVURARcobwz3Z3NRpriIxWTbI9Xd5OBuLQTIh2fFvQZiC55uqacftojixGI3cYSS+6A6KxK3Df
Ogj+7FDf6Jr53LVhc99qY0DExwfbUvVDGdGU872Q01dF2RPp96JuSCWXWvK96JPvbjFd/YFHaYlH
HyomIsXUa8ciMuttEaCxXmAsS6pPr5v7KOySbe8n462DlSisnPxxeclbso8V6qcno+DMMg6Dg4qU
UCMTdNm2mdeCwazQTU1ReuyV/i1MwvpNy8nnyvLm1QfwB4MhVTQQRfICFpKAjVHI/Z8vvDR+XVZd
ln9XKNN12dK49j8/nqY5tgpnVbKa8wPWlVUUMViinFg8cyvS/mMk4gmWXkDeVpZbF6/wQGhk9Sfo
yNVNJVB0RQjsEHDljG3QWtDjtIkrUfadH0fDA4ldMWs1da0kLgYdVHXP4mqfbCD9i+dlefGI4d6G
uv/ZGQ1cQ1bnGs+QgHYM4MVa1O2whupM5dKmZEXOYrNe9tNFp8rlHEw/JshvfOjNmz9fG138enHA
lBK3YDgK1ZG0XGfek37Y72vIdIVXxjAy7CDYa6MvDoBoOG4HxWEhTjn4BS1Kblp99lplwnzms61j
9pz380mhl6QKtvIxNcMeiYKqzlM7eBfT7l8VQbiUhmmhnxdCYNtY3yigdKil9clI9fpZy0RzGjAp
QTrzj1HtjVs9zk1gEn26y5Ey0j0OP+B8CiA9ESZCizG9Gr1D/1zm6TVsSaOvJvrhxAoHxzrIfJrg
TrrVOJ+8UHe4G4hDm0HEPelRZkNN7Fr3zB1R03BFWUWNi1P2qxb9P+e6zps2Cv3oZiGUJQo6JVYB
ZNsZWKK40Ol8drpYz4cEE3zXbThh7I6Tst/p85fL9xzmPgetDEE8YrvwywgWrLKmbdu4K6Sw8jN8
3S3Vau6vBl1tmTz5KBYGaNKlRXp75gT9aYwoC1VjyaeKaCJw21A0W/sjWpTvmRcVIPOpavIYKfAC
KdUwwDPNpg1uTXc4KeOHYvZBoX38CpwxPC9f+UUb/uXJ0s15Z/vxtMhNw0KmOGYZSkhD/BKUAQt0
StygjFc4GOV+wZuWsyMMzSaI8gKgNSTn/pyrlrGGzJvsU9zJL2TSfeyUqu4Z95BsEDcQztKJiOUG
rSQbx7CvKtGeh6azTxPwzUPRYDjQG3nfW028yquSIPTSTJnAzGrq1smZqr0t37FZ5c8qhUa1fDmG
UUVWmSc+u3G76eOo2NWy6C/hoOsnQjL0vTmqej67MIfRMVU7luWCaGiObRBkX+reIkDIvmHHns4L
SagTNvta5EJhLPvp4Hod6F4NEmOcB2gl2hNDqOJzKGl0BXTRXnBC56tQTLdNQlyz7Nyndx+Mhmbx
/abrdSR0LlACIHwELm56WtwnkZXZo7D0zySxB58nqD3hOOwZGI4fGNVkW7PWrQMzvk1S20xeA9Eb
24R/sYbULhjBjwAWhzoC71JiWE2WgESkpTfvO3RIRN6+tPXy1kUpOtvyehRh67EEt7Lc+cvy39dt
faZgmrEtwx1zino9JeSkL192M3YYoca96aSXRelrznJfQXzJlF3NrHC5ghKbWug2t6BZxw2W1vzF
VTqTPEidOImp661a2y5lZ11a6zHRRhI5kk0XDVxRQ0N3wDb/GtHU3qBL9PbQMlk620jUpLzm03qq
++ktSYZby+zld5hba5097i+ncl3ON/HPN7m02ZulcEmXYQP95XhHBrue2qVOFRDFMazBEo45j9TL
AMhzReyU/xVoDQbnltxYG1Qks/Qar7ZR3huWfjsYevTcjrcNEL/bQkSHbAqAkDCkpfXsW+Y+ztFp
kDqFiXuGkDDQRRypoLMysZiCrZ0I49xE0bqcBPZA2+6gyIQhJ02GFZFRq7tO2e1zkeereibyEWGq
rk3PbWeiDoqyp4LR7IM9EF4wPzJNMDR379VC5WoEP/c4poUpT21pBo+WjvRzyKqT3jdds7LCKL1k
b3YTBNflZeFwqoZTEo+UoGuGl0GQZpK1xetIT32X2txD0vaL17ixniwXO1gg4fV1CDNWWmgFM30O
gdtsEuJ9FRtlathPZqX88tL7ivRFOzbfv+frQ4xUHumdgl93YmqTbERputcaySoqHSc+0YUA7D+b
CdykRllVdXB4SHlB7sWAqsFnPmadfaOFI/Mi8GHMY+/f2xP62F1T7dMg1XhQInZQ9BvebZVa9jpx
ygACBnqIXNeTvQOiEs5BNANPEZ3a2WPY9gL8kknOLKdtzrIMNOp55M2CXJ04rMsHICUbhGnGs2Ha
/k1lIYCLq3fnJ9K5Dw7xFmfPg40mRvEWgpK76Wa9ZzjqUE+z3m0JIYipzSx2LPTUzPZUuW89Y9L3
Bs37DoU7GrsbBOHa4c+nAgMy+w93vG0Iy2Amacl5aRcSYA3//odDQdDr4yhjD2URDpDEUAc7RnWQ
Tw8Be04BqvVQ0Bumu4lFdnCOusyjQ+PfmSbTTy94CVBOR/DURj07231rPnlJRuq5s33fKnX0VnoN
nWHAYgqmADxewZmzpYd7tJrsPaPrp4iuHzsa7s9seH4ZnlpLsT+ZrqW4WPMv+8MvMzFVpY1E4qkb
akhG0Z68yoLB2GIDMQqWS3+GgYVmOUGqaPeyLzG0zEWTKEpEjXV/IvI0wWFAhe0TbrJpFncuPt3w
OAf1IDEcXzsbdkISYLo2ra+4FZg+R+XH979pdY3GgE8rACmSrKh7FQSS0oBs2E3bxW0wDjw5LVtJ
OMudwlC/mGWCJGyxNdqoHc+V0vdKuNGlDiHwFh4qLiOEIekz7Xyio2JvG+JZyKp5TEaGOVHGnaM1
6hE7S3/VF6h2mXzHtYmfq09zMAMlDgwedY4O43RCRZPfaP2+CxrgtjnsCt3f1IYbX8cabQD1ZrPN
emVsA0lbvPG+BrHHYLjou4PmquME+ns9RIX56oKiW6Pmzk59mq2X80n07CuvPwxkMPO4Y4YtE/EF
7Jp7xjwUQjmN7xajXGXQMY8qXx2WLwv4aX+5sZ2fK3Ubj5Rp6o6jMyA20UGZ82n4h3tBBRZsfKv5
ms9szHGaHfDGcm0KcyZNs7ysCuFrd9FMhyJM6mpjs36QyIzXUddxSJ4ff22kiztT1zJ7QAbeYtQY
THKjcH3GVzMApk1O076kH7iLMo4SmBS8dRJVHZp4ORL5U3d3YzuLVJlK6Ryujhz3wOt4rXnKYzSF
yy2BeOzfNrwqS/x9N+JbMBxJiAhCPcUaZ/Si3/KATSfDJesFpCeqGRugq7AthBKGUc4mpAti6oxS
39xkxVDvkyGt76MJmHI8lXCOF8O0VdxajJbhl5ZAocMe0E7k1aQI3HvjuM49U6yWXg1a/fESGulT
j/vlpHU5M8/5T35vESPWtvnD5LDlZBfDqh3wTj7kF386N95EVAusj0T/HtSq5VgX0YxH5eV6n8Kk
evrzAmYSSPHTAsbn7AgOpTZgZV05zi/nUlBrdqLy5OtgvPSm3b1XMhTfxYY9tTuESVDdphOFRRsH
L7YRkKRFf1rv4Co00d37LdGHeEuipuPsONKWkhbXoTPLt9KjTZAmFR6Z0S7ekEbeufZ9ldrJJ/Q3
XybLiR81QlZOxaDMLYyMtc8i9dn3+2Edm1RGVHbFuss22mT61+XFmTdYoON/vgoUYL9dBgc0vm4i
LNZh5tm/9EBp+YWUxvQvexKGyKnj5Bh1xvRJJdDYPf9jlgmCdqLkdaz4bDCDyZ1t4ICFE10cUEvm
sAs4uggTVVjILPxTme1B8V1Np67eVMDulCQSKGlQfCDuBkZ+Go53y4uDEvQkgwkwl/dBT3NMgfxB
1Jy/G8v/MH8x/Z/vctqrsUy/9lkVo6sBc4V7slwvB5JwPp9YUntiOJffgCohzWuaEG3RL9xNvr/n
iXIY4cFBzpBTovYBphVELYpFqML5pzFFYIIHsrr6lruS8xin6cIP7aBijB/Fl77M2lvb1B4Y1sdE
bXkfuolYkITP9ypDrd0nDTs7ptE56yxRj2Hq5uc6Nr+axgTkxMK4jZqSXnyUH7DfytfSMyHlWTiW
qqqCcu+16rkLJOA/kpAoLbuDYb3ScPhazfbawmwK9pAMZ3VYwVRCXXjqTMwhPOQE+Sx9sq4x5X55
7OXYGIdkbtkx+H//Swo/+MlvZ1NYlN014z94ZOIlEC7B7TwQZH1TDr33bWjIR09wpFYVuA1c0fV5
idimOq/POHBUL+IzrVfj8F6hGF5u79PMGp9DK914Ubd799v6ZLo9LJ7OaVDkApk3HtFB167yvSsp
IvQhyexZvf8/4sG+FWlUwcR/LdC6v6KXuSIX1HYITIstFI3gM8SLwq1pMo8liig/4wDWPhn0a5/T
IMBa3zqHQuJVds2suytyawTilshTYVnt0SDafalfcjEl+6wl6lyr7KcsH0mwN5NmlzOfP6S58ZiO
uXavGhuxUdlc5xkV9N94TkwVTG4Gs7nJbSSJ09Q2W1CkcqNG+KxQfpJNU7U22u8wPxEsw4HQsn0Y
mxh4NaWJa5GV4mWSN/1BdXbyxcqQkC+TMU98aYFrwkiMm0NaTgfDVOPVm0bvxu/hf0rlm/usltNJ
CjIi/S7/0rBsYUwYXyTn45sattkBucs+80fMR6VrviawzLdlXTLXtCBmjFQV+vA6jl4FYZHzh9lp
EUhCOlClWX3PDC6HlgEH8U3yyrJ8h770sz9FN2Bwm0utRLOP8ezuvNbvD7WKmkM3CnQ/ZX30STO+
9iFsmkZPHkwIf+C57IdK2qS+zZEHkUrH0zvtWDqChcHpr5knHvwodP+hHRsEumEnzZ9yD95k3Cdb
v3enl5rOPu1ouIY6BROOFi8ZYIYBIHwUnWzul0Xw/1nc0/+HSU66zhH2f05yOjafkvGn4NX5778n
ORHXpDDq0IN2BDnwzhyk1H+rm//8D+tfli4d10UlDzXTlTpn/iyvmuA//0Pa/xIuhQBbKQWBokv4
30FOpvoX5kyX0DKB/NWkq/2/CXKa39eP27bQ+emWpJMkhVBs3nML/YfjGcaCcmqIoVrBF2L4pN5G
A58J0IhhhdbdQhZF4q9tPkmxszPk2UVaJ6vEsvZ2CwxY9MACe4jiE6Hd/jf4GsH6hwt5917z/1hL
/PoGDTFPeRzpGMI1LCY9vxRGUe8brgjxpjFepH+BgYtoezQ8kdCTE38w1rmhORJHBsQvrz4FefSl
zhLcUGU6HvMwRk3mBf4m9UbJRA4Bvc//5MjY+/uf36n6repxqXsMA4KeiZqAz/znS5mIOm8bUq1X
y2KUI9kiJHW45lZd74OqbY+RX92PBQamvHGs1wltz7lGe7aWvZPsAIgZBz0Q8FhbpC5sr/cqScgU
mSCttcX4sWLFMMifrgfjfpk5NCZNvMJUZ0i0wC/hT5E/4I6fS1CPiFO8I87nGcqCxpAzWN3eOjXZ
FZb1NJRM8mwYyDY7+dlrLWI2FrlBCjDNIFGOaFhE1wJY2Kke7O9a4xB7twxIMf8D5ZNT/6hhp1qV
xKg28+LXtFH7lxnffPv/eGvygZNyhhdzfnIMXAi/fPIodAsdNuDIgFG77bFhYDmELIJUfsDEjCsF
nPkR39YRPA/BPZV6GjkRHSLaB2uPMu7edtoPf/6M9d8/Yx3GjGlSqXPY5dH5+TMu40rvwmxEKv1O
NNAGYk+ml2KYmpu+EdoVloKfTNZDFxffpzJm+DEfc9NcvOYteOA/v53fuwasGgyFbSUEFh0hf5mz
VFlY46OLoL82otgu/SIOQj0AiBKOW5O/NYMEMLPQT8Le0laFTJv9wrtaKh7D6WbEUKSf0lgRFyWA
G/TuBxnlyJPa/ItHJ+vcDEJfO36abIgtQcxlxEwGCIXZ6jMvrC/q5JyZcbj78+/2f7nUDEqcpZlg
swD9epLOyooBBj5jFH/FyzJkLXR2ZWAzn2Gdo5QaukOWtuOz432SvRafe8M2dsjrSVbKVbX589v5
9VzPrUibkrOYSbIJy9EvNyMRaBYtXJ2fv0Dbg45QjfkIjGsbxJoe3bmDL/8iqPht7dMNmy2AhL35
CXD5oH++28ZuYtI1O5ztPHuGN8ZiYmLlzTrJ0LcZ2+k4eBLvFA4VyANA+dupQjltmOEuTD6oxMcW
r1MplVL/YOiBdwx0sCep5ci/rNLG/E7+3bBlm+LaztWfyd4kbXMOCv9xG8lGHfixpAM6KvPVnyOF
mK+YV13v3uoMFMZKFOjvyr4wn2WOFYgi9MGC/HOK2hbQcDStOZf153YyXh1gwrQXkQ5vY4cnqk6B
UM20DTLvHxwM6yzx9alqYLXi2Hkh+ba+AWyAAqnR89dRouX980f/rib46bfj2UKnY0hm7YwA5C8r
e9gb4RBTNxB+C5FSMxDdNmZ1RxSzdm5Cr0ejahMiamSPtZb7F4RF/kZkxTcmZzMdy37CmZo/+pmh
nXObXBkf4tq2Dwp8T1VT3gmw60vpFefWtxZs3MXGGrQJiCShf9GdtJkQ3iryWlwtx1+QZwfNij72
Xl8/4RrYTzGpbAljelfouMbJ88Foktqje5AtPDiLumntMa09lTZ91BS8G801+4DGNMdI2bNvqpjx
oyjflp0rtqDrpzHiES+/5BTR2KZj/di1mfmUqutCtklI9+5gPF+R+IrVssZVnk0qIZyQVQ3C6FBg
2Tw5Vs/OVOQcpg1SHsoZAggA+cnRMneHNAupynzIFqIk190OaXTO0orYnqAMFMeBCvtQ5JH7HnZW
zAo32xjJnJ151x3+0Gms7a0fDdUhUmRyY1v1rz4Mv/VY9e5K8MMpWKgOm/AW4jv5YLMGpzAecM6Y
11awIIZFjIC0ImC9MHHkMowKtq0loxt6T9XWASO+6+abb5hf1EQ+sRPXT4BHcJp6lrjgIERQoEv8
Q02lGQepyXE9NV5/LkbjA3oz74zlTju7mSV2JVMejD3MLZcXeL/uVsMpSiOT5mFEn3NAYPaNQ9kp
U1+RG33MjSa/T13hnFPLQ+Ucl/PpHfN/VzrZiwE9uG59ccQJS1uNvtY18ODriKLZxI38tjRPcPjj
Mpsa/5Jjro1Erp19zNp83vwpH/EHZy0xF9Eb3uv0qTb6dvu+wCg9DdZL8BeZEeUBW4pa0Y/chE6p
f/AdRiZWVk33jWxAP+vEPccFEv8mdE3QM0YPH4m4MW1M3utup1i7RZagtGHokeQyvXW16uB55tGg
lflGY3wGVDca8W51eY6gPF4ghn1emrtpRlIIvLflQWCu7j/U/iFA9nuugZXuB27hRi9o3i4HIWmH
9q3m22pnoOQ75J3+TBxbujEGH+e2xahaRYRx+d7dxEcYr1iueqgCnjrHPacKp0EnXbtkTZQi3M/S
rYstJLYQmcVHo3Kqg+vQW+Owyqo2n+GW/7S0TfueAC/zoPuBdSwj2zprVvESuh0pDIWyKIxJ0aJq
/gDUcjpVWtPtB2aJ21CE/mlCK7ul5lP8NfsNqRJZThxSZ2IfqFCCRAN0+EMVWRffQ5yGVvxx+dmi
WTKKOuKEqibca0ndr0KinVa4Fyf8lcO3pbERY7tcTyYozJp50jN7yqx8rq3t8l9leqXOEb7fU+82
37DA9lCStHwb9lHOdBGrm5M33mE5MZiGAc0LdvpjN6X0t/ppL5UVXyd7IOTVAEzOjClc62nIioI3
YN3R7m7IenyKOzMFnX8LQhT4d9yBu5yvnt+2j27dwiiinMWOHxIUIuy7Ng4J91KMNjKaHTOtEF+A
0X6JJhvMcVfVkB8gLBW4xNpMYRs2GMW2MnZBbiTO0ZMjuho9pi8f3Js20I88Sz/7uZKvyH/fSp9I
vboa71p6RJdJo/neBSRG1m5Abg5CVSeYblzEbjdTnold5JGOhashAkDP2bN180OtMYtGx+4REsDc
yPuCJ8o6otS1bxHNnjyMcuck0sgK6bB366Dxuz4abqnow10vzI2Hcmdn+31wqQWemH6YA6IYHIBk
mHFpadC/qLH7oIdHtF7T9X16NwbYf5ft0clqi/lPrQMqzcKdNaXdk+3Tv0Lc+1yIsHvg6Xuz8dns
SqNR0K7pCyNXK3fY9vKDoC3P3ATZQDW/2OiANlUoirWHFnfXIVpeGTYbkzl8DpUc9n6hycdg8Lay
k6DJJ56VsCRd06SJv8LeyYYd+6iIU+1EaZTtx0xB5EhozBTR4F7NkIz6esjCvd4UeyOGqiPC+Dsj
fnIqIqDJgAtC0rhpf8d+80BGzIvgYHT0o944YQtkfYEg8SBLRfeiNasXz44/ezVLOeDyda7AnnUM
wJEP97jgcQ486ow4xTCc6jjvnqyhRo96AjOszm7q6btAmuPHULsdWixOeXtX1SkPuVHTWMRdserI
sjnnRrCXS80TYHW9LBWXa0HtCH14fqHd39UJirlIr28wedOi6Rhndo1zcKs2fotT7aa32IBBJdwK
aoZ9oZk3y8yUSI1+Y492vmsJgLpIdcYd522LCf884gaYI0WvSFkd0rWFXXLjQnjZRSceiPYuVBlC
Zg5OO2gRhwjc6p4xOs41lQWnIqyTXUO6gA+ZDj0KsaiJr3fbMcr7PYD1NaF3h8Ae1ooW1GV56U01
YCXz5ArrOYkSRjocTLcILrqJociO8jOU2uiaiASpHwE021RV/ZUc06C+ENZAAJcgL8Cxh2GnAw96
UL5rY0s7hBF0uYokIsQaz2lUOIfU9G6jqOFGcUt9H8M6WXet6z/HMDLc3r+BeQCsnpTjPkIsv/TI
ajSdjzrJU5XWHTrEO3puuJBXzHDtzJeoHixza9lTjDLFjS8ViirfDKZzSezug0LOuMTWqR7Y1lS6
oKYji3ihHvQ+wZ/XXgFLitnRkSJ7+HWqJNlFeqFhVjSriwis6BgL48gkk6/mkE6mZF+CrEpvGnBX
GAbkYw3Id7NIcifNfy4znPeFm+oPBezjLWlvzCwsABP4LGW9w+sAG2KeccZoYklSyM/G/L+1bAR+
UYstCtszbXk0qJsi9Up+vdBY16yy6yHAkBBHTv7KA72z8jZ98ELx5EI7uK08pAx0defVJvLvYYhz
H0TmsxP3+jYpHobBiu8nYT+2fgBwZa4GuqRVa8P3Oaz3RX/X1/wITjETHmncS+1QTi+pbiBBpFK8
hVc3fe0cTlO5feJsw4HXHyH3ZgUGulmNbGb+w+Jt6GTCNoCufz2V1o0TudmtN3VPetDB1kXhelCu
W98ZJhHayU6jzXRjWaCqckX8W+E14QYtGBLicbjopYe8S8iZth42D1PtaTx/fYh9b/oAnojgAW2O
GXO5m7q8ifadVWEUNqdNVyb1top5dBch3ZQQdNCk4fMwtB/MwUWflWVP9bwb1SDMwRo4OFgeKhH4
Z+gn/coQc1SO9Ixj6/Nx/bmOMH5WtVAkWVRIQtouZa2yLP2XUahr0b/AnU0JHaI3mhwDGMjQPFDl
MdXRho9YQspzoDmnssQ02zk1OSteUt8uLz4Q20ZJ/37uKC8XPAgN81QSPnE0+mofJdNfmh2/1XRo
4+m7MMcyDVbtX/tZRl+KxHN6ErwHWBiJdP2rMcG7rlO7vuahdyM7q7uJHVDki8Doz1fL/O1qQUGd
2xuucgjwMexfSkpgL7IDGwOwAS0Qnk+C2SOOBEPenRm7dWfypB5KAwd62Pjd8xC7q4UaPB8cLnHm
h2sbnzeuec5lrELBBrwsDKE0Ho5uIyGoaNhzJNzTE0rTr31Yp4+IpigROi/cEVSt3mD+s+9UGseC
Sds5gSv/1uH67QrDzrVocCrX1C0bA8LPVbNT2AE5ofgH46Jx1n0RBjtSKbp1qLcVenVRHWQwi2iJ
LjjT5K9v7HZXOnvyOSCD5+6ls/Xp0AJSXNFkMjaLZFXMnqrZt7v/8+eh//55uBS/0hWSzrShO790
invCbocUwz7Gb0Zl08BOSeLdkmWOEbDN8dAsIgLNrkvIapq7VsKLzn95F782BXU09IqrhuwZEZpu
zw26H/rVQTsTFqSNc7rSCR8h1bEhcRztEUOp+3et3bI5LNN2jc72xkP9f4LmAGvTKr9OaIHnoWD2
t8vza2dwfmMW429LInp2jKWd9cMbm1zC8jJWUbyxaXJpUv2SG23G4Ak3Hsnsj7mefGFoSMGXhfGG
WbY8tg0JTCnOiauwzfwvV4om/i89GUMgL9Zt5UiTVqpclKQ/vCOf+A+r9oC4GREqrTzfv/cY3LUB
4GKjBq8/Maur976sxRsEsC+o8brHuk3bY+Ym5P3FqzT3acCJIjo1RpKctKDGs+7CT5sGbdOrJMNd
1OtXdw7TSFCcruqEuLtJELEEPixuc9QyGohry8u/hbUVn8rBeVw4r03qp7dLC9z6uAyaoxyQXbyc
EJQmD6XTKMp23bqJgjg6LI/xUmg5HbZ2FGBwz/zg83tz6f1MHDo62JZQq+7tBkt03D2QkcqUUfcI
sdPOTtbwq4ShfIot93bpNFTEmNwbzgexfe9uT1kADFMDA+D3YiRiteegOhcpyIY/V8NInrNqwPpm
8V1eTPXRm3H3ngMGMix3YnbFGPNLblBV/1OLdoF55NCmMGRF6OqAxWzcilSndQWoZ9OGFmwDyx6+
yOx7TVX2re/IlRcZlAHTTcNz7sfNbeew9lmuOCYTsTAjc8BXLrqk/lqcKcuvIjT30GFSPFkGi5uu
qCnwY5MVb6ri7OAPfwDu8Z2YtmYXKC8/ZiROrnpXlA8iEbT5O2Wx2djBLpFAn9Iheispi75BZFiL
2Ca5dUwJC4+MfDvAv72Ca3iwknL8JEcyeDiauq8esb5rv0oHhCrE8OlD1twDrEZ+YR5M2vfkx6Gl
9UcYrMagg/ifLKI953toHEiF9+czuY6ShQC8rz5irUMQC7pFPN8GB39ODG21TeZDUGv39jq3+wu8
k+Yqa+dsJkF5tv2HdpbI2k0yXLCGNsx43OrSNC2R1SFQMlNH9TsfAOLYTp9mktJSStka2Qwzrnbu
g19KC5u7sIaNEwXuxzgPOZHpX9wCBcBishpygnCn1OxPZGiAfePDO0pwSBnAjquwxv4oq+hmkRGF
NHsql7QNBM9yU9o5t0pg7lyjIcIJeqWxlmX1hRgvbAnZ5N/891dNSn76FNXky7iue1ePHQViN2D5
qSEXOgbze9LUD8sPEZohVlGfN9yo431cz+qkJP9maaa9jr3QPxPR/bBU7j1F72nJGAFDW22KqdV2
lUjkDhP7Jxdi+Aa9ibb3iG3ZxsibMUqCzZtaNaEPQJr2vrhOOXFktjBfY1Nm59EJjl2v+ZeUkw/+
5D7hAdThM6HQJHpvUtuONNFXVfQ3SOWqO6KeSWmLjK8pc7/HAAIYQnPsTdQNyD4Qe6Sdx1br6l/L
SBHtTojykpgh8vAVY8NwUSl3oj4Kkny6+tgt0HmdML8Qm9dlipPropKu+tjd2W7F7qhbwZNjEsRt
Zw3+L50q7xx6FvqqeDoNshWXSdpv/9wJpd3eTEp313nANhvCx8uM2DkX82frBYhfC3UBWNAeBTKE
ZlZxL1KIMe4RkKCv3iX+hH0Ywsi6FUnzEPh4NjRL+JtJ9vdLpsK/IxZwhnMnuYkBfCsNH61snaZW
9ziMs/lERsNan3dyLaWDa9aFQmvhf09be7gyQjSOJMQois/1Upk7E+OXZVu2GpaJHlOQ1WndTmhR
DQeRdw+E/ikiMeywfJU5NzEujmjeM73uGFWOt5eGPbw4hkfemDQ2y1I79V69ZeKF15g+3amzoR9O
Fr1XxyKgdhg5qwp9V6mqPi3lcQpQpGnBeL6v1gEKXknG6V3QpNaqrY398sNrh5A+l08bj7M5XXDY
7Kc8Oi/ukDJw7oWK5MnCYsbD00SHAjqXpTGAFLGcWLbIhsrM6uoIwouaJi33A8M1vCioVGjpk2gu
4xtZdzzuvvq0iIGjxiN2cbI/TbYdnCth4u6aA4IMnpGrqQP3B9vK98byn6ARVbVEWg5EmCVekR8D
WWWHRsVE29Ij2Ri1X1yCWM1xKe14QAyvNpWAB6/V4bjhvo4estymDFmsectJfe7mhIT63UWNOb0L
iwqbNW2qWuLHhiE7OwGhpmrgSUDqW6/AIs/zAfNRkMTtcQjEO6Cyk9TN89jm48dM0qsZh/agRQOQ
xdnepXXxJ9hyznaoM22fwE9VvYeHI3YRISISgjdvwTxgqnqm5X67HJICoHeH0CiNw6wQIahwushe
xnuYFXiIisK5N9siWvll/8WkWr/PfR2uHCHpKwmqBIK/J+4NWoC7LknLi5tECfE3VJhmKuINocVr
hLHJF22ETQQDxz8snY3aDAhXW4JiivaDYfXTylYFWKTI7F478QFZzc1QB/C6u/SzE/8XX+fRHLey
JtFfhAjYArBtNNqym00jGm0QFCXBmwIK9tfPQetNzMQsZsMQ733vhsgGyuSXeTKZ/xTT6zwMr1U5
qS8tW6599bsCLgngrWr/Na3HcJOA2qdV96nmmcPI2mvU0ubmVAKyRaMzCFsmARwUvoLoref5kMkp
eqaunLK2ODUXIHCCbAb7ec/PfTawjiUx5Q5trLUPHG7rc0biLohG/du16arrrNE/d1zc6s5EjemH
/jykNDC7Q4M7uadwRLRrINUpA/aA5bPK4ldi8YasyicbV+memQNcVD/ytq6XuKE/HHonTX+V83jQ
eVeeZjbitTq4k7ti3cfMYlD7UmIby4bPKHfSd93qjrPOIJLCUOOs2bF7GLluBPkaoioze1iJZjG/
pfFrYSlEWDXAkFQO9uuFqUwHeVdJo3u6D3ToNjgWXnqS3QAEgIpPQJ7YPALV1hwn4EyWOYEPPJYX
ZcL0iRk37v7hHOjKCsZirB/u/eWdIHgIzD7uj7wO5emfzTix0Q84Ce8IWQs4b5oI7veUWAesm/QM
NzmsYtOdkse58NrHStkrPnQ/jkv9ntZx8jCuVIkuJnFliTl/JoT2PhX58EmxTUKyw01eTXeUBAan
H46OPmZLP3mpydk9SbHXtL+xoQPPrjiQMiwFtEV68rTo9XgwVEo72yqZZECERAVUZ/WYErE0N2Vl
VCfVeaQWgVuhss3JrYpyhkAtWRiN9e44gLg5VMZ5LMwJJStG7qIslArhwtmRwI7OpIlezd5XCHXF
uzbZxal3qAZN0vjSulr9ajodpt5RftLJ+c85YlhzTAhY1BfyQjAa/WE8VknG4pK7GNhyifhh6/nn
wqFhxyktJYFB0Wq2nmqanidL7+XD/3/tsl17dTb87xkotwluEjDQVz8/Ftb/I16Ydpm3tqH0zZCC
Mwkc04YRPFK+pPLOPq7x4W43tP2y10gynIXhBIICTnLZ8Xy+dJPT/9IQxd+gVkyb0R2roKWx4wrG
SX8Y3Q89s7Vg7sr4i7ZaHO8AJY3lYRpa6k6rhgxOLMSO/hN19ko9PSKNg+P3hNrevy3M4T//ggu9
wUlcvfUS3kPeG+VRJJH5YPeUuiu/tB9dgJ5hqsycqQN8rborXpvJ9Q73yPco/eygJ4GmW+7GWvcH
4r7uBVl3DifXzUNfMKHiziOvc+0PN7MEUDTaUfMiyuRn6vZ/KDFYrR6cUO3CIqs1k3HF37NbNFUD
nfvvL2mZrQhTXe6HVeKimXXcqd7XFK3XoVsdbYA33/5oZAGYz50F4foYcT0POtezf8g+37h5QVnL
UIHCXgdqjub5sDsWmgKX1ICePJ2ttKWGa1VtKn6iNGb9Xnyc2BE2cdIfvfFa49vfa9F8M5Ia7PD6
EPogr4J2QEWrRPkFdTm63r9oVtJdqAnbjHqbbnQq8fb/8+thivVFpLM93FcAB+q15Hh+LGlJzAd/
/ul4mTiW68YgYrqUE6JFigSzn+TTzc4C7dtp9XbjYn99qgdnOpsrskLrm5jlzy7/OcmZSqH0T5ey
bElXKuvP3PTLbU6y73xki+pts3h0/Sn5NxZCD78y6Vsv3tNbDa8G/j1klPW8s0y6uGJXfqpLD962
35Rb3rKWyva2PbntdHCshwGL9U+IxzZRMIoZYbcVUFDVK2Rz/61y0g9n8hrKjxgOM9JER/VBD5pZ
RDNPJt/7dnKBD7k8N6Wfb+iqdo9amS6HDGzSv4+r+B37ovqn7pV5P+/0ZNa3HX5vYOvNeOnWWXrd
z2Dhat1+8bPGROXw86vX6/v7pIwb9RaTNlDlfmaKn+jmD3KPZkAzaX9klPBrggN2ukcLF6p8SE4s
+9rWcP0Off6E+r7M6LvaYM6Qlvq9n9US0tEwXflDUBml8z2wRG4c/z9n49nX+38XqmS0rS2eRZ3d
qaDDLzOpXUqLQTuxIF5IBP3xRTG+6yI9VnV+/DdLzmFzvjSe+KDJATNXYvwtWkt/EHGLn0IvD5ru
++6G5Crcuskfz3kMKatd/8SQSzssXRoF6LoY+/XSOw9zMuxYs/OrT7tCb8g8NLWlo254mHfOmsHh
NNsEE/W2M4hd52lOJ+sdIsmPQqUz25vh7B0tesm1SHvXcaC7kIP8pFx+to51pq+CVtwxN05pyg26
zfWDZNTyWttcdRdOGY9Rp1c3wMdbvwPMh3Xqj854e6hmwnak66H+pN4fg/pYKtEvZi3S2zR1/qvW
0o8N/3BpuyUcVdzvRi1jboO+yNA2S57JWXoHJ6uovlt8IBE6OvU9u+zETmi2sw9myzdOwi/qA8S5
MRi9yOChmxUQVXjq9J2kuzwfBMp/Sf9atvbMdxOSXSHdTdEPFgaiw92FUQ4WZ8aKNhPbBsJbK1fs
HTuFOWGSoS5aCq9+FaUT8jnMHzmFCxtAnG9ZvrpD23HSNxwpb70Hoe8up/euNA4EKm3Gb+vLls83
f3GmG7KE2vs0+Glp9kUHpHoWekXVV+U8t7RU77u8d6HoacQsl4WWwH+bbSc7xaZGD909n3n/E+3X
BNBt49+Jwpok7ePWEWe7Hiw57HE1l8mtX9z4VkyUV9ZmycBr/Ta1QAc3dTUcibn3+CJmFNRRvdrr
c6JrlJrGpR1t8Y8O3HH95MChVd7mBoEg1+dj0rrqtbacXzNY6I3wumhFO4TSgYesK5AYCsjjsa2w
ytYd1gsdKSJi3kxr2gEdJ7umfY9rs80/aqHiCyP9lJkHUNCmK403cDyWnTbvZkKfTt57YZtF3jUp
U3c7MXh9jZiHN03247653794MyNu6V74SySXwe2G1ySmMVlLS0ZGpv/OhaY4zvcDnLBsFUQtzgc7
TvcgGfTPfJzCXjJVn4xEhsoF2Nyv2TcHWW3r2qO+JcEAPijSWA1N0GitD600dQzMCtrUPfUFDb9s
5OD1VzdOXL+YHY0zHFUD2GbzM+Wu2SmhgVb5k3cqOLltZjuZEDLi+JnMXhuZNt6HkdIVD1OOyOIH
DFRzWOleEXpTPqIlTdRrwI18NBINJPRgnbhxkA4QNa+613QcjRx319GiCPS0zp9dzXDDOpbgwRj8
bWJn1uBgFbTQAsqhuyQxr+hm6sGOfI8iNsa7nlq+OL8DiPK7z1YIdmfh/Z1qJw9jR2/OGVYXEjm1
+G2QIGDbc/tQt1T9islN3+QXPWnSDzZh+lm5m60Z8uzDdky6pJgh6G10vgtMU3y3As9RoNP4uu3t
pLzJkdBexgVUm3rGEqKUnyayRxjLZ1lPJanyzOOdUM6J1obgPvfpyxlCaCb4UaIynDWDSr+myMIq
py9MlN2vzljwe5hCkzsLqWhzx2HYuf4XFow8qWk8+U4+XtmV1KOH6UT6gFZgx7wRWDSvKu1qsNSG
+Vg6otroE2tLoE/0Vo0FRZSTPjN8x7i8+3c/XzOLXKq7rT365nZwRv80m2SN72/wyHlmgyEs3bLv
tvu6zIGerH/CYcMr2CrnnCTqLJB1INB0O7g0884Flb9j2ONfkkVE6qgcR+4m17Ju+Hj2DcV+F9Pw
xdVfFhSl2LzOfv5xL+/jULYc3Sp5t6roqcmIv7FFtCGB9OwpXQ/DrqZyjs+kgUalAcsC0HD/AvR2
Y9m6cbt/p6SwWfO7D6knZMqNNgnHOVNczJmi0NbhGKTO1u8hUiyPndn/rEeaS0a/e2cziAA868pn
RIxBnnvzI2FU7fH+JykjjbhnMjJYbZN9tHBxuMehRo9jwVj6y7ldDXFzsXTbatQ+6qGKAyof4JLR
jTyD8CcHlaaBvl4rzLiqn2M/+bfX8x4xZFhDHGQutw1QQp7v/x4V3ndkMQNkqtmhGHDejwcywtY0
TTOE3a68mXOBqai+rUTWh7w3gehHkXsz5EtfuekhnnxMdOvq0gIvRbxOylPBtrUCIhXlBDjDzagv
AfXyS61GQEtGI2YMmySQ6+iPKriVZLzN06zNz2695FdDg7xyN8spR5BsnLOXTkCz5Uiqb22SNwej
MqLA6lyd/qvUeXJ95TxNJnKsO8EqrBLDP+ZDE+8wazCYiJL9lEpwRhhUrnZJyq2gRmfUQQXY/ZoK
VQ7dlQuoyGzontTkOoEjOJHqbuW8WH190iPgxs0yNNzN55/ZOvW/f0kq65ypHuVrsRL0pFjsO9MK
Bt+VT8A3lw1CpH0Z3g2jbt4ML9pK4JCPcVfsxZq0HdcLIbiSjN1n8R+l7XuP0tcIUXhMXkjfQgsn
ie+s2yzJU9rlGHLvQDD9p+bVbOr2YJnzSRTLfOqn6/9q/pXQVbj2rMin3kQySX/gZVUnx4M2S607
y0CuKjts+XcbLvpX29Xmwz/ZelU6B+Wqh+Tv1Ln9uZ/y4Syk5q2o0l89ztNzazj2uexBvZul/jQY
xSHWns109vep4TMqGp3z/UuXmV/O6DWsliaJpFoWSJ6cAe8PoFViqzBBaxwT4bGS1DxM2LuT0Ogc
+5D17KGN5sjn0kvNgztIh1IiyhMyBZDWSOfr/U9eo+9Szk2oYUSs7ovB/YshEOaYm9Bb7w5fmZfI
y9gP43Xo+k9fLcWLZLPieKOeXRpKpXTzx6IVO7fJo9Mcp7//+SzziUt+tJ5O8LuUdGeXoI9VzbC3
c+ddbjYroxJqYFuZ0NkHfwyzLh5emd0n595UBGOqL4IG9sd6tAr6saV0hknVdszQfyCAZvu5jVjB
q+nDUjrAENEsj65WjvvEKkcsi/zLdI4c6ONczKKWBGyyNMN7pAG6qemaOd2/xfJ0jrsWUblBiSTR
Mj3zUZ6zxbTelzjXUFkWCKkSq3sMmv0sC/VeJcX8OiTRdBgTq9m7TmkRBOwfIJSMu6yoOH8E0lhj
1W3OqpvHyR8xZpAsfPenPzBHVqmVnSGKdvd99KycbNqQgLPIk6/WD5qp/32b94l7sCSqIp1SQJF7
99NvIRWUILKuE6Hcp2UcfkVKpGHJXY/yjLy6NS3FiXCjSXav33qW9ZLaTnOROsYvePByb3AefqXq
jKdqMJaNgrK+o983Ce9wADNLz8i7y9VZxZ1G2hUkD6a5WU9tWTrbz1NR2s+4BT40iBoP938EDs/Z
Dng3AfeAvbr/LK0zynNRUSh2/7b2HPq1QU7PfkWdcOpwDbbBpw6LhhN7wcEEjSUEQ9B88hNwN8Mn
ViOWbCwG4q+RUuKJzTW4f5eWS/6KAO6Tge1dG8aov/BmoCY9xlX67TO2x07BA9o1UX8aF/O6zMvZ
7UzxOytFKFT6B7L48Cw8Btal7KJzXbaneyhVAjLp/OVAvPbPnLcZ6suq0qXGKAKfYwfrooJTobMu
3BfueGH7qVhsYJmxs9+3zFQ6zgOHGuoH10FmsQzOw5Th0VmX6xVsJAtJSHRM7AOS3vwx2eN+dpr2
OsbxqzOV8UVwAQ+4rmufpZgU1M95eKzbueUiD2W+y7iy1gyEDqlMyrAAeE6fkJl+xDGYoVnLD8Y4
KoBguf8ALZC/uJ93X8IZHmAuzj/6rofEmHhMdmiYvh9kEPqIVuLreyypLJNdVW8ab1an+1pLkIFb
qwMooVfbcu05/58vFkONoDG+nF5pbOBIery/+8XQyx9t0Y8Pk++2weSk2pNw+Y8amb27e41jjmPs
bLt0rIzPBX1qmwh3POm0sr3a47ApXCOkJHMG/URvOfGa5q+VtK9wI7oXM+9uAsxOEA1N8pRKe6Bh
Slpk1VLrJtPpuWXCHHbZQmR3fQOK9UsX9/ICjXnXW/FeSWu4LEJYN5GU9g3XZoI/26UAISmPNnvs
Rz3xdC3y+G8vTcm/5dFcX/qRq9CmmyMZmPQFqoleNyZSOv1aBuKEZiTTMYrf09UpJ5TMH6bE84hr
S7mZRUHH5syYh16sj4lr8qZNq+LmEATfjZGCo0MQHMjEpVAdbvRGyC2JNVBSjdq7mmzPjtS4Xq5S
UzGDJZ1ZlIHnoGeqTETnysB9wxHKOt6HAy6mDcDOBFGWChKv6y87MmBrBfzk/7koeMVbb2jlTmSu
+6Drj+5oZs8anWllbwyvnL3156StD3EMK+K+MM9upAVjVZQHC4Mf+SX94X5YbbrKPUSj94T4ODLy
ScsL6XwwOVjUbGDYG+Jl/o1Hsd+KcqbY9h6r0TsvfxrX1Yc6LQKE83qMdF5IeLaHdkR/nrPyHIP4
tW1alri6R09mbFQ3axw3Fb40VAstDe4zeXgYzYGGjSeqbEi0pGP7VWQp+Wpm3mmfNUFlDz/mvOmf
rIUdXetxS4sSEpu/2LciB+TYy/ySDb51s8xu5wwL5G/lQOr0xjNd4QR7osp9InQMsD/qDqIin+Sv
/3wQCA8MkI73/9X9H2UzbYF5zMydbQtyyMrA1CfDflb+452K2dko1nEhry1z9T3O5Di4B+bv56dU
1NfGAJCUN/eOCcblo855i748ysbvCvkqv2vrxBZskH1dl0Wwiz7LlEvv61LO+rtrOp9LtqLGDTB/
TtyD2F/a+lLiXwwXzObhXW3tM7IGEeo3r1lg+L3YRUSJujXkN0nJDLjiiRt06HEMF50AgZY6qyHf
lnR3nu6W+WRQySEbs59RZ7XHeaZ0RyVWdJToXWT0EV4cRczcFun3bGvZc1Rp3gO5vpvCpHmaWjle
qBVBqbFIajvRV1XgNcoA923vARnVNI9376OmtwLCnF3jbeQwTIJsvupYn9mNyvjEsYcghOifuB39
TXLmKICmvL1pNt9LbhiPcVL8ajWEGbcxkl92NTNfY29k9v5WcfYMKmpqT1VOorAqeD8Mp2U7SZF4
Ue58ivWSWbugakcC4eWr7ofhWuEmC8ohplEaIo3r/BrETHFVbjwT50fZS5jvKMHsb04eUIgobIiG
g+/DoyE6BQdPn/b9gEe8IrG+9erkAzNkDtNU9wDS+PgrF0vPSBrk7Q4F/wYtkzM1CGdW7aZrQ7Me
3UPJ7T4YnMYJF21JQ98nY2OzU0SjP79QFg2vRyMq4JhNtV/KJg3TSPHfLvfwIQrCDimKVFKAkNJN
8No0Z0o//UoaBuC4zp9a0S6kgVxYXAMzD1On0RkO3ydHUowzdBs5SXuO1lI6y3v2jqpUeaiU9sE8
A58DpIWULOQxjnKmN8D5zNxXW52ru/C1LQPmGAAYREDJmXIa6QRvLXWi5hHOfQorrmjRFKvit9Fw
vlryH62OOGwhAIcYbybGV9/JSOfnYpoHZ3LWh1JGYd50tDd5fdjTEif1ZrohNwXmon4wav1op+pn
OgWllmlhAbyXnKWBfDh8d9EfKlmeorT/jq2xXC8ZkstkuuXJKU9x9yj0qN5FYFdQgP3qqJY1ZxBp
/o4L9J9EG0PahLdyhrOC/Q2dBBwNlRNF8aHGKdqpFIEkTjMXW37uILKSMgYD/zfX7ObsRy5EW4/O
oCznGtPq01loz0vmEgo1yPRAystZZz2qNjUYOB0lmRwc83hjx/2zZ7r9xU24CeIbqoOpZcgyAShh
qy+jc+f49Z5ZBXUeMv2x6uwPoszpNGFKECMDeZY4V1rC8MXD6dH46LyDr8OJTGko7kfKCE2esyKN
QiF9NMKBVUYfTX9PGNmwcvOIL2nySsCGVvI0pHa7n/Tv2va+KwDqwN45Kw1JnYYUbiE4DnCwGf+7
OqjEyCVJbE1hVWqC8W/H3+C57bJuq7XaV6bTp1OCXi0j96sWQNTR20x6A7gg9hy4xm7+7VOqEpK6
orYPPwP5NPSqpIO8ntHyGblxvo9TfTVpeu5JTIfF8c+t8nGVLG5+jF2qtSDqHybBKRbEZYWXovEJ
kVRmBHEZ/S6mTk1boBYVxfwnAok6F+iNZCiC2HQQN7WFDEFkkwZnMxaODRziGGuAR3ytSnY8NjUw
lqG/RQ6olmR1jZfk+Qbiam4SN3DTUx/6FaPjWMM9g/r1QqKlePCzaq802EkLMyXTJGTUL3W+AV6s
02KULVuFB17AnRB5c8nNcTurCqP53OVHWTksnVgrDKm9zE3zMPrpMZXdqYtZnhrpNBvS7c+KHxi3
KyuDKSm+Qo88aHb/qNd+f7LKI34URHRiqxk5elA25BfofPB+10YMjVSjG83RSxkukt/YKOx5Z6BM
Lbrz2/GSbkd6ihYc5ExWKguJUcB60UWehZpGXUzkvnAClJtEb75rIfBljphZTNHejP4t0g0oyjmG
E6UVV0yDPz19XKM0gP5LqkGjik6ARGOSYhS3BZ+hD0yWsk/mSRQWLuVvX3rLjk73qknA1S5JeehH
ZzutzBQGJV0vz33jBIWgurxK5BFcFNG0khv5YOt4+mkyQDEGJRLhsMuyt7nDEgkwqDi21H/vWkYc
Yd+67zjj3UeHz3zBwDL2Tv7AJ17tRZP9bSYwwq5IcTrLacepzD/6HlHZTA4yxFVChDTb2xlFqc2E
A9Xq3QeRWy9JVCNVGagUOCe2TPT7wHe6LACyRtNn0ltEyH8h+lyWgrZyN4GgZsZ9fAays2FjaA6a
h3veoQ6HQqRuX1FzJRb/OUkQ7HRYq6neXgj4yg3i5yNrlr63+YBMOHsbfRl/m4QuuLN1dHNO5p+C
oTTFzjgza626mCBUjojSDbh4Q+1imrooPZpEqOSviJbb9e6DitcTQ62Zu25sb5YbA4phMK69ulxN
S+YiVYlNl4LdApWrZhq0LQlqbhpXI545MPiP4mHY+MBSAmm3FF1HY7qPPFhppo4aG1cLfcSNuhaK
lyACArqJ6x0doAvTA6GVA1sJl/p57IxdIVE+4wxQN9B92uGZR+chxPJhG1FpvcdB4wUlbEnKEzcy
/qt1eAOimWN7zIK0laMJuK5hHp5E3q4sltCGpruJsw89ZTduTWPPDtjTcsI8O23VJ/E82Eriw3Hi
N2zUzaPvlUAmeHA4L28NStyPYnrCrfSpM/jdMAv8ZWlOGnQxx1eb7kDa9ZynbPgaWKy2bd1+lQbd
12US03+DWEN16Hc1misnaWKP7dexh7G8pjFyRuanIVDTZ5jzGle8EZAwtTkjXYF2hM11ov/3INru
zXWJz1gQPKbocSkoJhAFM2VbgDCE5UNdit6k20zRYJjZv62BAwZnZArood4bVsqUK2eTZSMpNlaP
owWI4R+n9Uh0RsYVd2K1izUY0k17IKxUUFP7xo99tk192jUgErcLoiiqXb9whYN/VfERpeYW2Y4q
CeNT8IriBzPYobEAmJKRCWcOgp6TAzhk6PloGSMQGga7SEFLICX729yhhMSTOpYAMQLIob+wZOH2
pe5wivwv7Dy49sTIb8hvTzLvHsqBBbUrqJOCDJZyiPOE23JZ//bc9p0n/4XpfhEaeEowliakUUbd
vrWF2pp0EFUl8TwcgqRJZ/Vz5IS197hJokuyjWKLsmBu4m9Mb8IbhiBqGhmouKxCRvHWppotPsqo
NK445LEEyVfA+YhCWhVOlnMz8vFsYZF/raqu3nFMxSzufWFxCpPO21q6+p0omisLbjEa3c08Yi/E
Yl3whET/pkbYm7xKHwxRmJzEYbV2+LfwM/UiSDqY5wDsIVxmHPcdj57kol62WTnlD1rFkFJlDLFb
l2Fl09C44P4eaKjWx2kIo4YJcduPoanjmRy93jyMKIskD9UDEe9oRuSLfPGu+pV5PJfj1vP7y5CN
eJik9u4Mb6Zdd/Cs9CdM68bG5rXHU71rXA4FSc0ZgrTjG0AFQQqS1tFBkveETcI9NRnG3ZQnH8bK
IM/q0zxz1rKJSHN6D808e26GQm0KR2dUTzCtiTSeSK1FVdWL5qrNx7QzsNbVBdHyiHWRs19Ct3PY
mzVbpvKwn87eIWVkur4INrt5mdo8453/ZMdr0rcw90yJf66aUBGN340LJZH8KP1UMarxwsDVoWW7
GzmL66CnNpJGBvJa8tKWsc9lp8jDqci+Cx0PZm1oBvlEbzeOutgy7zIBAidPtjXRZWVeGUmku6VC
8lM07swGxHBuTD7nroHUd+N+RVXnIGawmDqz5GSk85et2qfWjN+KSsijqX0nNEANW1CpQFY7qg1g
327JTBzUMLw3ss32yOAcvQo6CDtC1VgOGlgq7cvsm8UuJbWTtmzftp9UdLitD4snTmJcT9SF3505
A2s27PexYlfPYq71fFJzUOqSEH3UbO1MvcKe1feGaxyIRWg7LMbUuvA44IA4tMs07bEu8Aa0FPbp
WX4Uak899G/lzO5B0qZmy4HGPnMgYQNXPzByXRykombPhWY9ZywF9SJAvRhhnfqckLLzUJ2yyI14
7aEMsQdfO+zsqBcOaFPT2tEVR++0bVIdHCN85um2dBCioG0HfZUXh4mozxKp33riP+uw1qhEM4nB
tuPRiuQHIAGEMIuogGu6RuDPewt23d7NupOnUW1u+N4mQ4zI8Vlh0W/Vi3JYTK3KcoLSUj8Lv9Ke
J2ZoKdwM4f6qys7/1F1MTCotqdVyFHcX1dO42Tp7u4jdwHRauAc0DEYumlrK+CWOIsGQIGq5BRnm
lkoWbTNV07jpKj3f57S0qyw65RYUskrDruWgiitK4gQIdgv05yadIDl7epSEBR48c65QmLEoUXGx
H/mI6fnww6qlYEH0URKQezv1dVpsvLbuAqA1t9rFZiIpo0qp9OSIVpfbmhjaML2v5U8bv0yGsGRl
TcCNhGUzffmdSYdkRj1Y6v/hoJXQa+fekPw3qhgYm9TzuKHHDFaGZ9w6FuU91ZjUv0PlaJzhxK/7
kuTuGDh99ORNOBCLVqe5HUohvcoL7pMN1VoJ9KkFg5DckjsBG9BbvxsP7WL28L4z8gqogaVLgAch
jBIO6lCaqEoGeD6YxH2X1hGcOryBT+WY5/pbW6QHIgXVJqtyi1ow+ANDg89xU3SYUDAB5tu1ciS1
8ZqPpH+3Km9/0p3lbRmIPtoEtvaYSyUeYdwbyPemx/uIgzaW3XtF0HPHRQWHDe2K5JvLsMNlrFGr
e7AhxQ2Ki2rvgcUnehmS+5u+EgfmLgpOi5G1KBlw1Ec7gu41jcaVT3CBWyfxKfg/6NXqj61Vbkc3
+uXSz9TA4gmZGDvBiBd69Wwy8ilgtVuF5uCG4lsPPeGsmAriy/g9WLD/UMDjndnvTYjW+1aYW4gz
cVAvE5d9wjPk+Gek30vXxWdJXXioa3Z1k/OD1MiZdXbCbVPlMUsaAIJYr6wH1a3M9rb5AwH/qSYM
xPrA8MStPvH2ZfsmXT5r1hZ+Z2IjMrGamfnYzI49I455ZNtnzTEXCjyMDVsha6Ctz0ifyR4YE/d9
17JDsoQ7y7WhdtbVRQ1TslsRXEFaGmc4tyzpZ/yH3kFQFEJcxVu2rUHrTjdBnZRfuWk0rP9IsywQ
0ApbcU0XNQaqqcZzvAy7TB9fItPzH5J0frMWZw5bCs+15OfsWk9uNSyIkEm+i0DOB2Lhd5RSbEfO
wMRqzaJm0mjnS/ubDonxqdHED+x91hkS64vefqQ2gWsXwxUDTywe7cAIXYt2HuewrUypnRupjsSk
NWxsvaw3mDMdlgSbgf18nXqtvDqVjiI6y1NvZG6ASScJKS1AI8ve2zaxQ06+CdRbbm0SW8iutTkI
wiQ/AGG7FlMyEsrl9uvGJuCDO14gdfZAtf2gLxiDwh/VSr274YnD8FWCWXfMnP4tmnj9sluYaU8/
26p+8fmbQ/HE6TRghW4dx9kkH0VazmF8gKPa0d3dK/WqQxe4kis+MK1MsfclP9IGC4ZjK2tXGTrg
FTyj0rbCvrF2EkbP3MgpwHf1XKNGh3L8tWCJpYmbOGlZVedO9gcqA5ZHM+ON9h3Ownb7zPiH9JvX
wfmMeMVaL+WRGn+kbSNCV5tUOBlk6sDNbHWjZGNxrfVci+uBDOsW1RyveGmdC/WVNbn7YLQbowJa
vUTTscPRT6ucL0O0gCvVosa2ceKT6E2cVlW31UUTn1I7xeC1QJrO5GfTd292W9AKafJ2lFm/gx77
6Ma1xvFgPrKmNvsu7T+iITEOtZb/YpAbn9CYKWelzL0eRhvbHMXECwVEL70rTthsYYz5erJZXNAP
n31fKYoXhm+nyP701HwgCPRcGKYetiS59bR79avaocHTLkK/0P8Uo/mMzFut5UETdykXj3f2S2Cf
3pWSiqx9YaMnLZj/twr4GK1cSyBHlIzFzoaT0+c/6gxFqC5quTVydP6s1SIqsnpeAWxVelrsG5Gq
syvnw2z0MSs9EHVV+bcsGYN+la2EO0w7M4ZSm03KCQiDICVkOBfs0d0njpVvTc6Ett0vF73sD5bn
WJuekpN9NCA1cQFl3KP32bZt3HofTXPL5BGhRzb9vh2W+mgq8wNbXY/+I/XQsL7TIdUOVvpCCRTT
omx6w973u7ET/j8OniUbnSRVBM6F+Qwo6dK4GP5p6DOCWS3YP2lsv84tsZ2r1fHB9jhZKHXiM3JS
E5XaIkhujb+mpbsqJmubfCSNoDSOfxWmWuJmEJqI1W9EMR8Uw91Na6gnOnm2HJ+9rZMVTYAo3JAH
OOtu9V/cnUluJNu537dC3JENvBCibwy8B9zsk8xkT1YVJ4EkmRV93+eDAW/DY4888Mw70E68Ev8i
WdStYF0VZTGeJEuDgqrIGwyePOc7X/NvdnIebow0VAHxStuq1r4WbhiAeggu9CqzaGpOYpduXGzj
B4E8De06JnGoMzy00SYrQCFSU9Y59a1b0PgyKDrcAJ/nrrQXtN7KpXNgoql58UYzwm1TI1jtQSFt
hHRV28zXtAhrRq6EL3ruu1stAvCBhDoJBecTLQG4ivPU9BUCBwCyKhf2nSLf166A67Aaw/KCoWim
DHgl6AgThZ8OvGZLDWkDJGaPsK0fXDtfOSEnPwJpnqx9meZelgnVKTaQNGYnzIXoDZlluBGlbleJ
qXhamfGOZoyIcAPd4ljq8is3PgdSd6dZorJKcv9BVjCUJ7t6rPHCmtL/5RQU1X0VC/rG9JcKx9BH
P2YetxX2nvHhzCpKGdyJ+4lOo4xQI9IotofWQU57fong3Ve3yy4PjGEznBjObBE0QhUYKZ+jcGaI
Wf1JCPOVmKr2tBFwwe2tLyY5/DuC5DU4K2EqVM6uERt1JccODEXu12mMhAbTPZGGdlyi2iheBRr+
dqgqM8XswgcPlQ0ZVYi6o3KpFSg/NgKCvsFezGIJ65A4nBfoNs87pdgKpXtRCckTnhMgNEyySFMD
Ixh1z40tQiyMuEI7RlqfXKP0L7JJzDDGkXN5aWvQWtPWb6aoOyN5hv92XrQTJa/rdaSAHStV8SY0
om4hNMonlDs7JEualmsHLVuqXAodmiRV8ykX8LQK42CiHNBn7/B015owunEEjmkttdtYOk0LdHYO
GkSQWgbLpyvPxQEZNPimV6YNaihXvFmbW0hGKHKAaQQdutoiOwVsoc8kBJHneRyjuiJ6n2rsfrsg
rFea7JHw+dis2WHf7Q5q79L01IlrgEgqmY6f2bl2XhqVyKpVNfV8juuZnfXaA7lD8Ytz8SGxd65v
Y+WEHByNEcE7bQ/6dZP4wiJSDcR30uS88KXDtZx4l3kkztjw/lVgNjelQR+u6u67ukpv4J0ukq76
ApMh2YApvddhULWSvW1jexvl7Q02nMh4Z/YN4w0KP3nntfTfA418u95l2DbhKSfFm+pzLYkU87BI
QzxR52bpiPPC7NqJ4RXBJqlxGirrwJ8hAcP1SrVLvO72mS3NRNlXNhXobK3NHySro3de8I2Rj5Bb
LdnPce4hc+2zUtYBNZYgZ2rgiXG4kUI7ePmDJZ6UjHzmTof/N7L+T4np9zmf+6zAQV+qnotFsWwt
BNVEp1kiR44zZpB5X84xymy0fHVICz75AN9GhZofKCCisI+5AnYv17jkJYCgtnipy2I8jRP5wa/2
LU0AXMtFaVtUHZepgYcGYOPHVqm/ehEFj9IBOo2fOwcjZamh8Rmq+mffouAOJByYFcqHOlQeYldB
KTux11LGmEmLHbqK9GHR+UYLzV8mQiEt4SnKnCZ084BszL1GdVe409INNvw5sNZqah7027yWQUGb
lONOLM5qhxawU/sLpWrxPFWwPcErgnE5JFwRVMDk0NBC5JA2KvcceBps9VC2MKmLAWWbqwC4UHoo
1XmRK/uSaYMlKY8tpeXkgHkpCXx4UdEjZVxRk+MfnHWdirS6AANRcinulE4VXfqWCyNXtInZaoDQ
43tFce5VgaDmZ5/QB4X+JNfw6evoDhc1Lnz83udKJYO3NyWK+7Q6NUR/X7p2eBol8Y7K7t48GN4a
yCyiB3VxXVhmtsxpZHuipE6xBKc/qdIYqnedWkObIKJrYYv1GRglee9q5TNrLs0Mn3a472GBnIJl
llvbptgqcJJIi6XV+toVpkwzwT0svAolDawdGSmh2lmYzpwXfdAMhheKZn2yCFe515fbQLRk4avf
gsEp01OYOxVxoB8p6EW+pvv2xUxpMmsydXGVdfO6ZeOJFGEi3UBXw57J0MmRCJUhKl9Bpm4VjbRA
DaFbHmgOLahxH+yuRCeufPBip52DDqQFoiE6ZrfU16R3COs5vrlg/stNgwgQsiRz9E2TGc7cXB21
zTBRUDeB37C0mezNPLzBVZMmSd1RWVmuenOw6vDURJu8wtt47gTJKf20cJZFgDgyPEYmhr7A603f
5gy3zmj1zGrAWnNJkkDKFUtRbNItSlxMx6rZAX+xmRGCIMuKQz6tJWKN5oZ3Xk3nBLmkU8AWE10M
mb21MRJBGoQs210dKOKnIvmu3GLW7PloNFg1LlfBAW02aBlrlOLBoCZcSIJHk8BSdBphDHKnRpOc
SwqtAnKidlrK7jaA5zNX6kdZsdQeQRfBeJIwEUxowutpRyUkudeZLi+Z7NqLOoO5UJIyeiI2br5Z
LLGq06aBHDD51z6lboOYHjhvRQHYDGVyzdwD3sShZ6LqN3GuJlPNDNfoWkGJnKLsl02RDNxXYOKt
5otNdWGJRrSWIv1GdhMLKAYWfCXJR2FDz2ZYkD5mlPid97kU82aemV3OFJeNiNQ/Z4TktDaBcwgN
ZpkseuSqXACoJExsCXy/DaXe1ujPGyZ5aZXQWW/wAJ2Av+kovkg+EQnhxxENmKTVk4C53BRZI9oC
pcsTTSq2olOu6IyAtNMdCufqUwR8MtHs4DpPwlWjldVcwMV72qXmuqUBQCFvkaohhkVIC5ZV+JD2
/va+LX9xNCU6tfreYN9G0fMOZkeT4XWFsTATUuhXqYxzZp1sUfCBEoEe7Ayb2gnFbjYz0AGbse5r
MxY8aJa1N3UP0aYuNHnKJHxS5SiHlpRS0ySi00Yf0G0DHNjRdZl3CU8yDNYAAolGvNOuBbi+Vs4d
a7bnse4ADRJplJcgWzCbgklatk8RYvYrK6rSqZowzS/UTwAvwGwaVbCleYPShpJwyKIMs3UGcxFm
GLNGz+OZpcVPPgx0MTNFVAw65KXAtFYeH77ZT41ACMRbcOSzTOkyvjuI6drB5aeQdviidlVZ3qem
xyer0MpkIYEEtwQddWU5qn2lhwqT7PCw1QNzU7TCNBG15EzXhF4QLPsaWs0Bb0cUUF3jEJ1FKNpE
TkxL2BJ2DtQKLOR1RlDQgmFF0nquPUz2HPtalJHmkxAsa7tMIP83vJ4E1EslSiQQqY3yqUUSIRqn
zDWTCcjxyQEjvnWDmovm0kPLHRMw8yFWJ0b02KIXMLdRe6cQEgvUdb1JJNj0NaGcREDdlx05sEae
jN5EDtcSvZqyls1NZafMLgx2kZbfAsA5k3RHnx0OyIT5dW2s8Deasm/M064qeqGWbmL5yVWaufoM
+0lut1J+0GUo5FgmVoKwIMXRFkS5SV6jgFsp4qxt08Oih8CZnXnHfZysoUmhwIBRVIqyw9mBiKCU
JMGSo7VrzwuWddftKeXCyUFn11KdCELRbqy4O4PGq8+zupurOTVIXWvFPOIOxmYhO8Vd8twq0mwR
1PGtkulbRTEP53mD5JRjNcGUHuQ68l0k0QWMUEhMkBui7+GUynXlZihlpFqwABlQTjXjLFPdbgLC
cK7H2LvBXeQo4MM8N7FKVuvmUawigJj4xoFh0i9oOZJv0jOY4Qk8mzPPPmwODNoOQaQsSIPBTqCo
Uuq+sjrchbH40MAIurF7ikgbPLpWGF0gfHaeB09t2FzSqqg3qU4LCZF7SFJtCMWGpg7gm9ME4exF
phkqPXP3s4/sDRPDLw2SmEBsC2jgUGznwDG/MlDTaHi4F6rW2ksMpR3UaqQ7wbe2gR9tJcXGorQR
hRm45isH4o/ne/mZGtErDUXpvm7EqdkhtRKX9b7yighz0kbgkuCXKr6gOwMiRQFPXecPccCkpyBG
H3S2MO5AkKqRb3Y4S6usRzXqBwXAAs3qqkjmctbdFqYIB6MkLwli6gA7DacuJAY50kDj1AWtRAhc
jqMlaA0ebm3HRZwXSUX0Z91SRO42pSNpQtlRHdozIPYWDUR4biCP8tmBQRDu1RizWpBcD0KSlDP7
gCEoMlYUxM4tzFmQ5bigcOPDFhfrOSyvHJH8RtO1hQM81XQZNEhGIS41D8KAbZ4yeFuEhZOddQw6
Sre5khIBfqCoABxxLONUSa5zJGIMLEEMQGhgLx6soBYm5iFT4S6Ks7gGmS4qUo8E9jc+GZWpKwul
/RoG9H/l6kZ0cgbCbOc2yymqRMW5CnSR/sNFKPjdklbcRgT4MpEsIZ15AGIXUXGdmnFH98/zJpKt
n0JltheQJib4g8erRNIWcFL0lXrAc7pQ1ZkSiTQAlG6u9Xe3XkX1xhSp9jHfnic+8twG+vzgCRvU
ZLpIiOayYAQztzUmCUUvkzMgHvUjGoc9QbZM5lYHr4WEcwkLrnHQo++8Uy8skalhgmzidb8wTlHk
Kc4yTbyXaDOibOkA8SEbrOGObWCy3Vs6mREhZGFZ8PlziX5zXidXbVlvm1wGzk76kNKEAgLsbiMb
0zWHqh39BtoY7UUZI5gq9CQSGvpYzLeGsBJq6aE+4MJ109B8d/iP6XzT008iCbFZipWCLCtshfrc
oed42orpteJEyxomKQEvt87apLyUJJxSMyUtoVIbX0inM9AnmyyAs6GHAfoISBRvM6Ctk7yrz4W0
0k4dVYWZrZfbFO7bwsAHS7iUNBe1R5E+m1KYK4XcaXJIBYeC0cTrsxcD1tq04xmmtTjqXCRiA1Qr
d51LSL7aBEgGKD8LBYqe2IdSEB8HqDigSejrtGw4pT0g1esiRZZoTnlxlOOKg5q7K2T2SQfPyuDs
o4KsnxmCItCIESiAAPcqmaGvTAXztVgz6iXFEyhLAyhnxLCfpsvt0a9VigldKAmpS+TPwaW41pkL
kn7qgBBngE9L7/htZIfBGShgc3KUaux7V73ecuk3bMNDAaPOA/oMVu0OeBICtMi7FnhJ0RREQ55V
JDPDmQdSlU98tpzbJDf7zKV+bJEYwnh1KZLnXnFvFVdgsLFHwg9+Qos8nx4XQtEaWq4HoICWdoNO
JID1AFizXrXbwDPnWDRL6xzE610RQ7M7pOqk1VCtSGxolo6LuoELlPcOARXqgYN4XdfxtVUhaSYL
9fT4kyUtgWWRF/XGTnyTmyOAllm78W1t7UAzk3i2WMIeVQfIm/E/LuD4uvwnEvwfsmbGM5mlfMoT
JwfrKEO59nE5OX5iupe0OCMZl1rbdJsjJBWtEnV6lJJrgEBg4qE4C7iOEWJJJY1vcL4XiEmoF9DZ
85mNKgtUIQyhmEqBp6xlX57Kmfb0Ir8WqaV6q5My961cMh2yeZjFkMtollZIq1gGXLEMSBlStT2L
5vgHFqsrxy2VpVTllwdmKTettSxahs6NHwsrVLfXIiYk1wlD4ClGFcwwBWjBemxsj/99FQIRsBTj
XmvhLDrgkBQhXBrkODUt9vlROcbo0DRqkhatdgSLjr9trR1sNE0SfozcQj7sav8OMidKYW4AyPSo
3yvWEDGR4oCPy0VNThpqM5/214p8ah8n5BBoenCVJXW3dAR8LRxT8zdNHd42RdpAYrUKGHYQcQID
kh+HR+ECKyDN5dktMfKLWojiWmsBUQEDsW6LeJ33NLsK8eyjN0qEtcs8qBybBAkpdpo06SSNjA7w
dLCVxKKdqZAfztTEQJ62a3E1LImPDXg4zP605zZUYLrR362QsuoibqUQovBMkuJ9rwDyYjUNAQfd
iEPngxF12y3C4ku3SL1zUIqgT130+I8m1Y1qLjpfQufoYNxIPa2wLKLsIuZvRQ4qN7FjFH3kw9QQ
tfyxsukRg1Zwr2KpxXnN5qPzdcYtrVcePrc+GV/UXMZund51qFOxSK2zDeLPtIWbbdML5odybAOD
rS7bxvgiKioVTNWm0bR60RAppGiT4nZ46Wek2Tm2v1M0O88EDXPQXCVZPKonSa5eAdVLQNaGkbNQ
Y8BWhB79LDo8C/z7vIMtCUGX3QWE48ZACWDmulZyLyfJzLbr5FKWgwRd+YgLCYNrlGX8nuIOTxWM
HWNsNTVXguAAme0n3XLPjKmbprtEi59xBrz6ozyMVwOn0l1/K4V+LU2joyILt693Blwt38hMFqYe
8mOzvBR3dJui085VWsxX0rujwLrReUg+hop6ntu976llXApaTBxQpPCsK/KpHdO86ToX+GPhqxDD
GomWaS3SDf+SVy31o1+hS4MWUAMyceIhO7YIQ4SY4cGdBga2DnhshgtVQhDaUd18qjqWf6rFpMQl
AfhSYV7cc6CPiwo0YZ6m/oFf0ADyCa/hSEvEyA9uEP3macIBXJldU69A4kaUyT1SUI26TUGvyu2t
3B37TJMU46LpybpIk7sLW4Ht3BiCPBdDl0K7/0hsRNWnTkBXnu+DG8Lg9lwQXGsR9/KYUEGkVk+3
MUzxRZXbTJK75jRRMa0+avWS2FmTuGnia8HPe084cHm//deOKD4id2Bc5BVjD4rncBUq7g6o+TqA
9u61Sb5U6ULO20RCDh4x8HP+YRFY2dlRrjrr7SZij4ZNFK89UbtP3HJx9P3LVRD2R0W6NopARpSH
Pm64N20s5xMLFZxjQIRQifRFHC70IgQ6kFL+YEtBkZyY9KwgeDat8yKllkTzLKrFzfGyTTz1Savc
GiUPv9mU/R+VCAcKNW5pheMxo5ENl3Qf31//iMwvhpyIF2mTXDf0EsiX+JKq209pg6TQ8W8HxY9J
3ptqUa2oCLrPim3msK2xSjRSNoHWqcq1EBfzDMfmh7gkxwVMqGydJPI2YBj4Qk1DQwO0Rt5zX0pA
EMy2+6zJZ3rtWuvYwFT14ET+57AyGNXqApVFrks0JXqLlrB+qm1T+eIZ2aYWP7eZ7e1RtAHHIdGi
flENKhINPTV7f/SzK3UYALjb3AsCGuJAUb7Q462NDFZN1joLKQAFoAI1PGrIlAAEJhKddUXPql7e
Ub7TOuk+iCJlm3v3x0Br21aIklrx2ch9cUpMsS7a1OYlYucSNUXtWkbGognUOXLAXPoYUW4BlV2h
SS/MVMXhl+vVOwXJfmiggJzCeLRXuMAe5kfphNppLtue5Ob7XbruBMO9izvrukOE/bzLJO+u8iS6
bIaPoHv/RaXnw2nc6GWbkaofCNylJvhnJmjzbdIGKb03WP2HAvFmoUZuNLUlELUGtillmLfLxm+C
qyIlGBcqHd2Om27td9r1izaa36AA4Di9vEq4BCKCGrdNi8DL6gsvhyovSOANer/LQyyevVz4mVlb
INsZVkH0E0pepVVEWNHS4uXDgS+VUBTzWU8DRCbC2IC1jTQkhqR3Pk1HUG6tcNa6MFbA/hYbRz3k
Gw+7YqtNvwhO3KJGZ6gwVpAgFMhCJhEHZXUUaD901mFNn4LCoWLEaASZ94icwZVBxNpkkAYnYpmb
a1EMsnnTGKijQDufO0nebrFQPmY4Efca5Su6T3JTGosglIKzl/s9CYzuMjHT+1rVLPq3RCNXhRgI
4CObK750neK+c27KvnrtM3s96ClWJKLakZY6Ms2aaq1bOdOaUrHhMnQGvcfOXrMp82ll2eHUg2Ay
Y3h8KoKouijthLl4/yszSzKvXl4BUKEA3qdOVxiPp586wIE92A5ZlyJNTwW/91QB5Xqqu+q9Ldjh
UsLo9BRsAJp46AqlIO1XVpH7K65YGk+IGbGW/X+E1colzjG9yUJypQsQ0aLABlhC+IdHDJYqj55U
1AjKokpunVzcAgHU6QHp/I0EfirAjL+NG2orwcctGOPRja/H2QWsN2oGjgOxpPsMxxsdtv53MmBV
VbVAsQbdfUG3QNqkiT5rZDHfHHVjKi39JunzIkmmyL44URsnmoYNKGYm/IxvtIzOXoo1jas+FYwE
OFbzo8hvwERIwVz1qnZSZAsibQ3M59wP3XR6lJGRal+9dGoX1CtIP7DuXxEU4XTwfxpsX2FNI1OR
axfHV5FosqfLGt4aYdUW5m4FMZd2EuizQuy+VC6z26goLmDhaDdWc4fSwfIQ+u7OCZN6GqgS/UlP
txaByDwF/ZrlUSa1qr1oUQXKZVJhumf0tgMS/MgMAjZiqH5Pl/9WskCfqSGAJszNjdZYHwWMj1Ff
c8mVM8dYSyCR4FJ6SPFkeXGBXCACjwXp5LFuS2tZngKWADjeV2qAqZx5EXr422McAfnB+yoi6ZeA
/1+0ESktGD9lBQsZZHsvvF/bjbr2mxo+lKEDP8zKdl7rDKPro+6A5IdrzO2dHnPmzQsVy3fqdjpj
PdcYuQEGGln7WIiAWuJAnmKahBVObKNy8vJ/BZgh9F/ymZRk2r1iYgpj+Z62AuGg3demy9xVjh/i
wsDDFwkrolGVTKpYV2ZSL4GpQVg6s73sqVXhPh3VJrscHIvYlej/JqZx0xWlNcvzr/gyQkmVQ/5I
ZcaESNROaT02DHFqsLQQ/RZmpPprwbZvNRSHLnJiz9H8FDgq31rTd0ka0XpxoWJ9SNEBg3iQ1n1D
UxcdGSJwLTKdxgZJdCwJUtMQ11iOCIcSiGnTStexrdJJDbLHNOsExvDocmjIaU5yrpxjrDxGTaJn
GlcyI+EzZNSSKYUg7m8NKlNmQuPg+Fah5J4B6nVmZYpQtmagldQIioXWlbzCnftrTdt4EXYRw9Wj
s0+zAYgSrSzgPMvO0jdeWnq3Ubkho08/l2pE/pPr3i2CIMZL3FHZAP1/WfZUD+/gFAszsdQpx9ZY
5GYRn6ZCzHHSlRsVOZSsxBfLcPMnWJkbSWRW7kHkvmhs8yukM5lGnP41RqnwstDrTwdPrRaoMNIa
sFX7NsHms3b15QEgyxRkdHWRlMKqRUYPAXAmocyOYHqGHrrXDgVZ5NpAtSuk5PoEXiixIzkGFUc0
uS20csbRPZw78oFBIpGsMdjdtdst44ykqtMhPWsuHd841tc1AJmNarUPDoZ3Z4Z2MM+IkQEKMMy8
QmLsTUo8s6NDc1vIFKlmqN4TtvxnL6yu1CgywYY4p0zWullKV3/VpVJ+brJtJ0HO6KxNKmN2vO37
ITdttm5zfOeuvInNNr2U8ozetERecHQ5UdC+Xx9KcX28zLSePp2rIscY1zIZm5beg+T4r13mfMEt
pkbe0WpYEMOce05+nUiNzKdsWqda2FypobzKkIl5zlL5qmgESAB6ferJcMHNwwbJkmoO+jS67ezu
gFAEGVRI+af14iIoHClMFmsEQFBcvJZQZz3lwICLOlTk6Aq+K5pY51e/fSEIbW2Foxptycy9tPuW
QhfaX4GLaQsI10+0V5VF3iRaiK+J52w1mLpTIzLNU0rKXQ3chtE4sUtQAqyqUhu0X59VuLF5qnvI
LjQScq+xfwMfrkRvxjF7shjhpNDdWVyhFUC+39FArvNpLIZrty3wlKtCe1tZwIsyM0gvS4eRrMyl
UU7btFBmsD8/g61EYhrK9lRTsq8HAAjrEGwg95ZjUsm5s6MdSmQJTH/xqloffKiR3I/OUsMeAIvo
mjSHaQaUBJTSU9sFLtcuxKTtVkKGxVuv1Xbh5tHFiySxplqLyg0wWUMIti+gg5zWIDo/IJl0jSJG
Dt2erUBhjdQVUxUfD6Usu9ODzqcJR0dEkPxTFgY1igou6/GfOru601CnmWqRhD+XQYVcWN5DVsdL
zM4/VYw4z4VCewh0+oKpT9yPpRuwgc2dViMQl1S9ougxkNCyPo9KusJioum3gS9uPRdd/zLWUAGP
mmj9L6SwstO0QDB16ca0r92WmdO5rj0eTJo10wDIXQaLbClnOZfPZWCfW+adJNwZ8n2u3BfqLQiV
SS7rEwPmvaoAqibnkRVhRrzFRWZ6GksrTIIVJFbKZRmvzHJWFRmc9YeuuCqqq77R+y+i7MYGrSaN
zEK9SDRY7kJ4KmEqQZ/XuW8djb7HYZaRcbXwGD30RwFvZ19RGfIO3hpgzYpm94No9YDZHA+AokNs
MzMnrkKbo8FkKVOKe7wmmYO6kAcBp18WpXoDbnMOO4ubx5dvmtZ6TGV9HifoCh2SVJgGjnZZpOVG
RkiEHj5vofqrEK6ok9RI4xlaNGFy+QRC6Q5vQj7d3g/JjLW1Yvi90I4KXhcDdrcqJ5bIle/b+Q1F
JdpHTI1hR5dWclvAuECOLIA/UtJ06eYCVG3gzo0dwGp38SlCKVUymWxmChOsA74IaiTNHQlQO8jN
3hOdsTUfHy6iqzh/x0tVfmtOIYuaIokSw1FV0iXprW1tnGephTN6Rlc7mTW0u867/o/AvAwK0v1M
7VKGV/xhSCl/6Ma3vx7/zSlxvhQtYDA5OPgt3dtTxckQORDiEEcHRYR6pGnK1csfKdlt0lD2/NIb
av/NTMWf2v/ylKRd7tGE/Let98TcLvlaHn/+b/8+/Gvxp9eb7crd4C/zGFXW7qra5931vqjC8udf
5Un8fGef9A+6xFwExcAfHvEXfdPPH3SyP77XbZfu//WXp6SKMWq73jteEn9vTi7j3DLwMj++0fGX
+dkDwh2/c/XMkzXxD7oq4SmiwJjSdVxhfjkJEyx1Xr6s/gFvIxGzENOk/yOBr/n+o/7ZEvz8t3td
6Z8t5c9+gZfFWT//6y+0DT66BMofaEaLBH/d1EX6MsMlEOQ/aJw2SUe2FE0fU7T+4dbAxFnnQ7tA
xb9eRsJEt2QdUWgCzGAXyH9QAdwjPaZLGHsZivTy874d+J/vgr/gm/50WmhAh8/Hw+Tti+9O5Lvf
8LrZfnzAt03U7xRJt6xfBt/ZH66XZ/922P5tcNaOUeS7L/Zn/7u/Dr63+OGbv/3ux7f69rO+/6fB
bzp4sdevvP7jytvnu/zJRTWhD1bffqnzXcQJ/jUu+VLpPe2+Dwxaf5B/e9MfQshv8XqwZn+KfYN/
/e6jeH2j//evf/dJYIWN//XgUf8cH0VVlOj+eINPoldX/0f9IFSDDOLDH8T3e/o/bJtPdm6+8waX
n4TH2s9X9uV6+dnpASSXV8Xrc/owoeHs9tGnLneH3clNSRn9+qxjABLf3Qrvv/A63w0Xob+uPvq+
6yLf7cPX5xzfdYzF5V2zwUP7dOWj78oc4vnNEsgjLMFZ1ey88vX1jkvQJzsffdvN/nEXD3M2SRlh
h11Eb9ZA507+6MtekdLmr485LoE1whG72VXP3smv+e5xGBgpZF5/Vh81fu+Kev843FAGDMKtLI9w
yO5ir9w/H9/5ZB55+a7cD2KELI+w2p/2RXky2cXB6yr0Ky5rIyzKl320HwQJWR/h4OG5tItPVvu+
7BqsBnobYwTN2yp+PFkX/JDnweNpKkiSYY3wG/z6WJ1sq2KwX749fYRN8+/X85v59f189l9P+o92
n8cnP+xOg+wapTldMyTAgarB/14//T93Br6/Xed9+kdu/LdJ0wy0URREeCxF0WVKI1FR/v/IFZb7
JHeGYcE031vn92PNNQDn4VNlUfn4Y2+rPNh3r885BgHl3SDw99sVkgjR6sP7gNX+7bYa1lx/rzoq
5KYefrwj3P+/xs9Jng8izgg78de+0Bi+a1+T/7aif91lOtmHDtLJrw86bsURwu4kKVjYE+I6t0d+
2NOL9eLBksjv7vf3Tycvv3uTyssjJFqTKnR2b9b6/eP5/uvO9nG0ywd3/xiX9DpnGeLn7z/C3uz7
oztjjmj6m8NhYCr90cdOD/snd7iPjRG2wgKc1ptFeP+eff8jW+zyZP97GYo5wiFZUNc97V+XtD96
fVfvowu89B5pSLzJ6q0RPrkl/fK4GF5b1ghJ1HKfU9kMbkNrjHXI9/vh6lojnIppntBIH0QyABEf
/9RWVUzMGSwCLfqPP3f99ENwIA0d4bnlLhy+rTTCKpzu8zcbTOqHYR89EqcUMdtdNyyQpDFuoM2u
rN/sBnWE1d14pVu9TU0kcrAPL8UN4Khd8PaVR1jjjUdcL/cxVdCblp06QnjfVO0+ekyq3Hldgj5c
Suq7pdT7IX6bhM+syeC52ghhbQst/ikZPnaEI7LtY/vgqfoIn945VP59/mMdboyQD58nebMbxoox
rubLvjcxyHqkMRoGl0leorAy7IxaIyzxdcItNzx4sjhCrOhP9P7tg9+fQLx/MG6OUROviMEmlseo
Om7SN319eYze8029o6DLB3tClsdY4mb/PLw85DHa2jcNRJuXU/f9gZbHuPLugn50Mkgu5THuj29t
0jOULp6TYdnYT+U/elPfk1w9se8gSQ0ihqyNcAKJyFxQeycfbugxqpqbff621W2McFvTGt2fJF9J
Xga9XUmTxph/EJhLl2c/7Z/fVnpY8o2Rz50B06kHq21ZkorZyns75e/Z6wIXY5rih9td3/8K/2Ej
0l/z6nGYDby3su/HfdAFnlO9NG8mO3iCz4OfMMIp/zV2Ki8MB4+VRsgS+7fdPSfF6xocc8QRcq5b
d8/Uxt1Fu8Gjxxg7ne/qXVHsvrUYvn/xHpDz0XA63XUkHb/Xvxgjc56+2Xs9LvGjbzyDrYaT2mBr
jJHgvj43Prnep9Vj6D29vmu/SfQRNt8y38e74VEZIx9d8NgnV1hWu+d9CGllcKX3uLSPrviKGbj3
+pjjiRljwnHKYXnzMUpjTFC/Lcd2l5fsk6waLIekjZDs9VlCsaeBXw4WZYwh7SUdtDI5ufaGdaE8
Bkjkpjw588qyOPbcz/e1NwxV4giVMj9iUz29KWHGSBNuKTK8593z8d1vk8edM8gZIA+8fhR/bmL6
/q3Wj9xeFmfKxkyK3wuK8hjTA1bp3qOvG5fHX4e6+uQlNJCODz8TdYSrCf4ZHs8uP5Lx5+9Geqa5
H1+9u5uf/oQRcoIJ7RIvHxxn2RjhuRhc7Z52w/1kKB9fkZvdMPGSjRF61jfUbOXJnFEfddAQoyaP
MSV5eT5pErsy3EeDEksboy3M5u9D87BYVsBPjxN+XsL+64fXX1aKZPxDw14VjUnRPx/sdbp7m+uM
gXAjTu5/GOON0Xvb7ts3d66kj5A6vRynS5Da+f4Y7Ld9RgKX4vsdKr+/P9+/vb61XW6IC28vkRHC
zpTLipnhya/RPn+TtPW47Z9FYW60P9EQfgq6ZaD++Lh/08cAX3Sstf98Evvy/O9r6fnfFhBFV+uf
7/j+Gjp80oMia4RtRFlPT/77vf9un+f9nT/BpaEh2nz/WGmM59IzH57TMbKxKkfRdFBNKSM8duru
nr///cdo5L6WwX17sc9RpzDABlmSOkKSdHzoyX+aXU//8+D9R9hsU5gweTIMteoI+wLh2gR24fev
O0YC/acQ+7WPsL/fhRijxJzu0v3J/T5/HmTS2gjp18z3GMAOWwX6z66Gv/BmQBw+Lb9f7jFyxXlW
7cqEEBeeLCsKr0H40EfYJnPqrnz42DEa/vPS9ZJ0GJnHqFb6DuZyF72ZUZgj5EDL3ePwEJoj7LWl
+ybivz8xeP8m+XEjQHN93Xh/fWNh+sf/Xe5Pnv/Pf/vv6zp5U8FKY9xUZ/u4G+xfaYw2xcZ7fJsC
SGNM8Db7IindwU3CxOfjy8z7vlmFMdonWzq2zq54esOBGeMiAXCUlOUgDEujTDF34a4ZpBhHQYCP
toHBlbx56AjneMtV+jRsdkIn/vhm2O4q4u9bOIU0xnW0TQ59nHzbWR4DUXvukXW//vLHTvsYof34
1OGNgejF64/56+PaS7gUUCIrdtXr445vPcbU4ZqcfjgskcURssIbMhT35NdjkvX9O8tjYClvevDA
EBkkj9I06xsIu5PNPnkD2JBGSMFvgB29oSfLY/BHbxgLD+unMe6622RYhMjKCBnmzR//R3Jym0R/
/J/HJs1l/sf/FT95w0maDNHpz3ch/sJUFjqb95YupIywq2938eFtsMM55eMvfOf8cArHgK9iAxJA
9zhZ7IpBIiCPAQVFAsF7k8fK2giLPKfN0M8UX1e1D3WyPkKC+PBD3i2PMdF+8KLH3WMzSDDkMSjB
LzH0x/M9BhYU59WTW9KXAbxSe591/fdrACpwt/V/xhZg7vQp45vGmvS6+//6vAETT+xsBgXLGGC1
Sb47DLfNGFdDr2kyOEFjlCpTbEzfltraCCs7fwIEkgwyyDGmGC+Qir5P8qboHuPAL3Zh0OO0f2/c
boxwgy2r7s1bI5T28U18Q30R02F8fdIx7x2D83W5yzGAegOHN7XXn/PXH7vLfV69PuXlbUeo3+7y
6u3LymOckPv/y9217bYJBNFf4QesFNwY+SWS1VhqShK5tdv3saFmAwnI2JHsr+9Z1sjMQoNjRkrV
lzxE0exm2J3LmZmziKQPqJRxK9GddX+gG8ALcef1hGqjCsvaYIYCQHXK0W+yFWphHX/zT1BNNVIp
v4kSHf/lM6PkdvaqkqrLisDfKdcOvVtwsvdJnO42GU8TzCR8r22aruu2UmvZK9BLdjkk3kj3Suqt
XnKPaXWzPGyio16yoWSyvlwbC4W1xu5EjohazcdSm+lz9h/WiH+vgcIrtCKxNF8gTZ5g6GVJ6okL
FvCBkw1IcHjoKeAEwdezTtF9W8R1/yoxpPOA2OWZQ8+exIbBZct1KwFCgCv9JWLZ8VBgryjjLrOQ
fzMJCAIUvs49iJZYhNH0XDUzcqb3QsbAcyYJTOMriu9OoH/MJz/qp8yVAEXvQEiC3lOuZLwMXC10
edAJybZUAfvwjXJ+fF2JSYtgv1nvD7Y5c4cCCI9x6UFmFYTBnttfxcb1tsgWgLwCcBYmcVMlAvf6
nngPhSvRB4NRNcoaV0QitUbTP3qXrLMsgSqirBaqV96z50qMm0Aw4SV6Zt9cidaJxyjnNQ7XF2hh
0nkvqCjaYABXgqhrBlKDxkGWYD2ZASFSeGLIbt4XQRkwRUs5zEZlJkrMWWISbhGTssfjPYnYYkFP
qqlpzxM4IgtSKAoyVUhEGHrwQ4eF9unwJCzSz8MyalGHxHTdLxVtAUExfUiYurstmhTz40WsS3ev
PYkpoWD3QkUMnN/wOrIV/M8SlY95juGsdN9mS4b6fYRqycvjmgcVhpi8nlKxrYTpq2m4k7sy0e5O
pHmskgwheouKQFju+xKlvdI/kBMAyEzRm1QktCdMnoVrZmwADYyGEojeQqFtcoDmH97x4ntjPDIg
EBOi9p5Qsqu++dWtomyPNEc539FxS6zMOPavfTyRW325y4/BbZaEmXOFilWC7E89M2c79kegyBeA
sAPaqY1itHDAsD+NfAkWrBkNUjVYgXFtUBQcIDZrCLRmgShkXSm7hJ6NZJEoMt/GVjRihHf6m4+D
is3IRF9AqL5/fYLfIoBla02BcRrC2G5DBAJFdWAGQWJG90sGX6unXNl9kYimp6kzp/TVroJJzAli
wHoboVWG7RmvR/zd2p8JGCC3DzXEWUkyN0Tg2j1CwWUxiUl+c1rnzC3PUFLjxs7tJvqrH9jTGWz7
LXtbouMPjsd+lUa0ufkDAAD//w==</cx:binary>
              </cx:geoCache>
            </cx:geography>
          </cx:layoutPr>
        </cx:series>
      </cx:plotAreaRegion>
    </cx:plotArea>
    <cx:legend pos="r" align="min" overlay="0"/>
  </cx:chart>
</cx:chartSpace>
</file>

<file path=xl/charts/colors1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withinLinear" id="15">
  <a:schemeClr val="accent2"/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335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/>
    <cs:fillRef idx="2">
      <cs:styleClr val="auto"/>
    </cs:fillRef>
    <cs:effectRef idx="1"/>
    <cs:fontRef idx="minor">
      <a:schemeClr val="dk1"/>
    </cs:fontRef>
    <cs:spPr/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2.xml><?xml version="1.0" encoding="utf-8"?>
<cs:chartStyle xmlns:cs="http://schemas.microsoft.com/office/drawing/2012/chartStyle" xmlns:a="http://schemas.openxmlformats.org/drawingml/2006/main" id="384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850" kern="1200"/>
    <cs:bodyPr lIns="38100" tIns="19050" rIns="38100" bIns="19050">
      <a:spAutoFit/>
    </cs:bodyPr>
  </cs:dataLabel>
  <cs:dataLabelCallout>
    <cs:lnRef idx="0"/>
    <cs:fillRef idx="0"/>
    <cs:effectRef idx="0"/>
    <cs:fontRef idx="minor">
      <a:schemeClr val="tx1">
        <a:lumMod val="50000"/>
        <a:lumOff val="50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ln w="19050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/>
      </a:solidFill>
    </cs:spPr>
  </cs:downBar>
  <cs:dropLine>
    <cs:lnRef idx="0"/>
    <cs:fillRef idx="0"/>
    <cs:effectRef idx="0"/>
    <cs:fontRef idx="minor">
      <a:schemeClr val="dk1"/>
    </cs:fontRef>
  </cs:dropLine>
  <cs:errorBar>
    <cs:lnRef idx="0"/>
    <cs:fillRef idx="0"/>
    <cs:effectRef idx="0"/>
    <cs:fontRef idx="minor">
      <a:schemeClr val="dk1"/>
    </cs:fontRef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  <a:lumOff val="10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</cs:hiLoLine>
  <cs:leaderLine>
    <cs:lnRef idx="0"/>
    <cs:fillRef idx="0"/>
    <cs:effectRef idx="0"/>
    <cs:fontRef idx="minor">
      <a:schemeClr val="dk1"/>
    </cs:fontRef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  <cs:bodyPr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dk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  <cs:bodyPr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/>
  </cs:valueAxis>
  <cs:wall>
    <cs:lnRef idx="0"/>
    <cs:fillRef idx="0"/>
    <cs:effectRef idx="0"/>
    <cs:fontRef idx="minor">
      <a:schemeClr val="dk1"/>
    </cs:fontRef>
  </cs:wall>
</cs:chartStyle>
</file>

<file path=xl/charts/style13.xml><?xml version="1.0" encoding="utf-8"?>
<cs:chartStyle xmlns:cs="http://schemas.microsoft.com/office/drawing/2012/chartStyle" xmlns:a="http://schemas.openxmlformats.org/drawingml/2006/main" id="254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/>
    <cs:fillRef idx="2">
      <cs:styleClr val="auto"/>
    </cs:fillRef>
    <cs:effectRef idx="1"/>
    <cs:fontRef idx="minor">
      <a:schemeClr val="dk1"/>
    </cs:fontRef>
    <cs:spPr/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4.xml><?xml version="1.0" encoding="utf-8"?>
<cs:chartStyle xmlns:cs="http://schemas.microsoft.com/office/drawing/2012/chartStyle" xmlns:a="http://schemas.openxmlformats.org/drawingml/2006/main" id="318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tx1"/>
    </cs:fontRef>
    <cs:spPr>
      <a:solidFill>
        <a:schemeClr val="phClr">
          <a:alpha val="50196"/>
        </a:schemeClr>
      </a:solidFill>
      <a:ln w="25400">
        <a:solidFill>
          <a:schemeClr val="phClr"/>
        </a:solidFill>
        <a:prstDash val="sysDot"/>
      </a:ln>
    </cs:spPr>
  </cs:dataPoint>
  <cs:dataPoint3D>
    <cs:lnRef idx="0">
      <cs:styleClr val="auto"/>
    </cs:lnRef>
    <cs:fillRef idx="0">
      <cs:styleClr val="auto"/>
    </cs:fillRef>
    <cs:effectRef idx="0"/>
    <cs:fontRef idx="minor">
      <a:schemeClr val="tx1"/>
    </cs:fontRef>
    <cs:spPr>
      <a:solidFill>
        <a:schemeClr val="phClr">
          <a:alpha val="50196"/>
        </a:schemeClr>
      </a:solidFill>
      <a:ln w="25400">
        <a:solidFill>
          <a:schemeClr val="phClr"/>
        </a:solidFill>
        <a:prstDash val="sysDot"/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5400" cap="rnd" cmpd="sng" algn="ctr">
        <a:solidFill>
          <a:schemeClr val="phClr"/>
        </a:solidFill>
        <a:prstDash val="sysDot"/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5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47">
  <cs:axisTitle>
    <cs:lnRef idx="0"/>
    <cs:fillRef idx="0"/>
    <cs:effectRef idx="0"/>
    <cs:fontRef idx="minor">
      <a:schemeClr val="lt1"/>
    </cs:fontRef>
    <cs:defRPr sz="900" b="1" kern="1200"/>
  </cs:axisTitle>
  <cs:categoryAxis>
    <cs:lnRef idx="0">
      <cs:styleClr val="0"/>
    </cs:lnRef>
    <cs:fillRef idx="0"/>
    <cs:effectRef idx="0"/>
    <cs:fontRef idx="minor">
      <a:schemeClr val="lt1"/>
    </cs:fontRef>
    <cs:spPr>
      <a:ln w="12700" cap="flat" cmpd="sng" algn="ctr">
        <a:solidFill>
          <a:schemeClr val="lt1">
            <a:alpha val="25000"/>
          </a:schemeClr>
        </a:solidFill>
        <a:round/>
      </a:ln>
    </cs:spPr>
    <cs:defRPr sz="900" b="0" kern="1200" spc="100" baseline="0"/>
  </cs:categoryAxis>
  <cs:chartArea>
    <cs:lnRef idx="0">
      <cs:styleClr val="0"/>
    </cs:lnRef>
    <cs:fillRef idx="0">
      <cs:styleClr val="0"/>
    </cs:fillRef>
    <cs:effectRef idx="0"/>
    <cs:fontRef idx="minor">
      <a:schemeClr val="dk1"/>
    </cs:fontRef>
    <cs:spPr>
      <a:solidFill>
        <a:schemeClr val="phClr"/>
      </a:solidFill>
      <a:ln w="9525" cap="flat" cmpd="sng" algn="ctr">
        <a:solidFill>
          <a:schemeClr val="phClr"/>
        </a:solidFill>
        <a:round/>
      </a:ln>
    </cs:spPr>
    <cs:defRPr sz="1000" kern="1200"/>
  </cs:chartArea>
  <cs:dataLabel>
    <cs:lnRef idx="0"/>
    <cs:fillRef idx="0"/>
    <cs:effectRef idx="0"/>
    <cs:fontRef idx="minor">
      <a:schemeClr val="lt1"/>
    </cs:fontRef>
    <cs:defRPr sz="900" b="1" kern="120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pattFill prst="ltUpDiag">
        <a:fgClr>
          <a:schemeClr val="phClr"/>
        </a:fgClr>
        <a:bgClr>
          <a:schemeClr val="lt1"/>
        </a:bgClr>
      </a:patt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ltUpDiag">
        <a:fgClr>
          <a:schemeClr val="phClr"/>
        </a:fgClr>
        <a:bgClr>
          <a:schemeClr val="lt1"/>
        </a:bgClr>
      </a:pattFill>
    </cs:spPr>
  </cs:dataPoint3D>
  <cs:dataPointLine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28575" cap="rnd">
        <a:solidFill>
          <a:schemeClr val="lt1">
            <a:alpha val="50000"/>
          </a:schemeClr>
        </a:solidFill>
        <a:round/>
      </a:ln>
      <a:effectLst>
        <a:outerShdw dist="25400" dir="2700000" algn="tl" rotWithShape="0">
          <a:schemeClr val="phClr"/>
        </a:outerShdw>
      </a:effectLst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22225">
        <a:solidFill>
          <a:schemeClr val="lt1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>
      <cs:styleClr val="0"/>
    </cs:lnRef>
    <cs:fillRef idx="0"/>
    <cs:effectRef idx="0"/>
    <cs:fontRef idx="minor">
      <a:schemeClr val="lt1"/>
    </cs:fontRef>
    <cs:spPr>
      <a:ln w="9525">
        <a:solidFill>
          <a:schemeClr val="phClr">
            <a:lumMod val="60000"/>
            <a:lumOff val="40000"/>
          </a:schemeClr>
        </a:solidFill>
      </a:ln>
    </cs:spPr>
    <cs:defRPr sz="900" kern="1200"/>
  </cs:dataTable>
  <cs:downBar>
    <cs:lnRef idx="0">
      <cs:styleClr val="0"/>
    </cs:lnRef>
    <cs:fillRef idx="0"/>
    <cs:effectRef idx="0"/>
    <cs:fontRef idx="minor">
      <a:schemeClr val="dk1"/>
    </cs:fontRef>
    <cs:spPr>
      <a:solidFill>
        <a:schemeClr val="dk1">
          <a:lumMod val="35000"/>
          <a:lumOff val="65000"/>
        </a:schemeClr>
      </a:solidFill>
      <a:ln w="9525">
        <a:solidFill>
          <a:schemeClr val="phClr">
            <a:lumMod val="60000"/>
            <a:lumOff val="40000"/>
          </a:schemeClr>
        </a:solidFill>
      </a:ln>
    </cs:spPr>
  </cs:downBar>
  <cs:dropLine>
    <cs:lnRef idx="0">
      <cs:styleClr val="0"/>
    </cs:lnRef>
    <cs:fillRef idx="0"/>
    <cs:effectRef idx="0"/>
    <cs:fontRef idx="minor">
      <a:schemeClr val="dk1"/>
    </cs:fontRef>
    <cs:spPr>
      <a:ln w="9525" cap="flat" cmpd="sng" algn="ctr">
        <a:gradFill>
          <a:gsLst>
            <a:gs pos="79000">
              <a:schemeClr val="phClr"/>
            </a:gs>
            <a:gs pos="0">
              <a:schemeClr val="lt1">
                <a:alpha val="60000"/>
              </a:schemeClr>
            </a:gs>
          </a:gsLst>
          <a:lin ang="5400000" scaled="0"/>
        </a:gradFill>
        <a:round/>
      </a:ln>
    </cs:spPr>
  </cs:dropLine>
  <cs:errorBar>
    <cs:lnRef idx="0">
      <cs:styleClr val="0"/>
    </cs:lnRef>
    <cs:fillRef idx="0"/>
    <cs:effectRef idx="0"/>
    <cs:fontRef idx="minor">
      <a:schemeClr val="dk1"/>
    </cs:fontRef>
    <cs:spPr>
      <a:ln w="9525">
        <a:solidFill>
          <a:schemeClr val="phClr">
            <a:lumMod val="60000"/>
            <a:lumOff val="40000"/>
          </a:schemeClr>
        </a:solidFill>
        <a:round/>
      </a:ln>
      <a:effectLst>
        <a:glow rad="25400">
          <a:schemeClr val="lt1"/>
        </a:glow>
      </a:effectLst>
    </cs:spPr>
  </cs:errorBar>
  <cs:floor>
    <cs:lnRef idx="0"/>
    <cs:fillRef idx="0"/>
    <cs:effectRef idx="0"/>
    <cs:fontRef idx="minor">
      <a:schemeClr val="dk1"/>
    </cs:fontRef>
  </cs:floor>
  <cs:gridlineMajor>
    <cs:lnRef idx="0">
      <cs:styleClr val="0"/>
    </cs:lnRef>
    <cs:fillRef idx="0"/>
    <cs:effectRef idx="0"/>
    <cs:fontRef idx="minor">
      <a:schemeClr val="dk1"/>
    </cs:fontRef>
    <cs:spPr>
      <a:ln w="9525" cap="flat" cmpd="sng" algn="ctr">
        <a:solidFill>
          <a:schemeClr val="lt1">
            <a:alpha val="25000"/>
          </a:schemeClr>
        </a:solidFill>
        <a:round/>
      </a:ln>
    </cs:spPr>
  </cs:gridlineMajor>
  <cs:gridlineMinor>
    <cs:lnRef idx="0">
      <cs:styleClr val="0"/>
    </cs:lnRef>
    <cs:fillRef idx="0"/>
    <cs:effectRef idx="0"/>
    <cs:fontRef idx="minor">
      <a:schemeClr val="dk1"/>
    </cs:fontRef>
    <cs:spPr>
      <a:ln>
        <a:solidFill>
          <a:schemeClr val="lt1">
            <a:alpha val="10000"/>
          </a:schemeClr>
        </a:solidFill>
      </a:ln>
    </cs:spPr>
  </cs:gridlineMinor>
  <cs:hiLoLine>
    <cs:lnRef idx="0">
      <cs:styleClr val="0"/>
    </cs:lnRef>
    <cs:fillRef idx="0"/>
    <cs:effectRef idx="0"/>
    <cs:fontRef idx="minor">
      <a:schemeClr val="dk1"/>
    </cs:fontRef>
    <cs:spPr>
      <a:ln w="9525">
        <a:solidFill>
          <a:schemeClr val="phClr">
            <a:lumMod val="60000"/>
            <a:lumOff val="40000"/>
          </a:schemeClr>
        </a:solidFill>
        <a:prstDash val="dash"/>
      </a:ln>
    </cs:spPr>
  </cs:hiLoLine>
  <cs:leaderLine>
    <cs:lnRef idx="0">
      <cs:styleClr val="0"/>
    </cs:lnRef>
    <cs:fillRef idx="0"/>
    <cs:effectRef idx="0"/>
    <cs:fontRef idx="minor">
      <a:schemeClr val="dk1"/>
    </cs:fontRef>
    <cs:spPr>
      <a:ln w="9525">
        <a:solidFill>
          <a:schemeClr val="phClr">
            <a:lumMod val="60000"/>
            <a:lumOff val="40000"/>
          </a:schemeClr>
        </a:solidFill>
      </a:ln>
    </cs:spPr>
  </cs:leaderLine>
  <cs:legend>
    <cs:lnRef idx="0"/>
    <cs:fillRef idx="0"/>
    <cs:effectRef idx="0"/>
    <cs:fontRef idx="minor">
      <a:schemeClr val="lt1"/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>
      <cs:styleClr val="0"/>
    </cs:lnRef>
    <cs:fillRef idx="0"/>
    <cs:effectRef idx="0"/>
    <cs:fontRef idx="minor">
      <a:schemeClr val="lt1"/>
    </cs:fontRef>
    <cs:spPr>
      <a:ln w="3175" cap="flat" cmpd="sng" algn="ctr">
        <a:solidFill>
          <a:schemeClr val="phClr">
            <a:lumMod val="60000"/>
            <a:lumOff val="40000"/>
          </a:schemeClr>
        </a:solidFill>
        <a:round/>
      </a:ln>
    </cs:spPr>
    <cs:defRPr sz="900" kern="1200"/>
  </cs:seriesAxis>
  <cs:seriesLine>
    <cs:lnRef idx="0">
      <cs:styleClr val="0"/>
    </cs:lnRef>
    <cs:fillRef idx="0"/>
    <cs:effectRef idx="0"/>
    <cs:fontRef idx="minor">
      <a:schemeClr val="dk1"/>
    </cs:fontRef>
    <cs:spPr>
      <a:ln w="9525">
        <a:solidFill>
          <a:schemeClr val="phClr">
            <a:lumMod val="60000"/>
            <a:lumOff val="40000"/>
            <a:tint val="5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lt1"/>
    </cs:fontRef>
    <cs:defRPr sz="1500" b="1" kern="1200" cap="all" spc="100" normalizeH="0" baseline="0"/>
  </cs:title>
  <cs:trendline>
    <cs:lnRef idx="0"/>
    <cs:fillRef idx="0"/>
    <cs:effectRef idx="0"/>
    <cs:fontRef idx="minor">
      <a:schemeClr val="dk1"/>
    </cs:fontRef>
    <cs:spPr>
      <a:ln w="28575" cap="rnd">
        <a:solidFill>
          <a:schemeClr val="lt1">
            <a:alpha val="50000"/>
          </a:schemeClr>
        </a:solidFill>
        <a:round/>
      </a:ln>
    </cs:spPr>
  </cs:trendline>
  <cs:trendlineLabel>
    <cs:lnRef idx="0"/>
    <cs:fillRef idx="0"/>
    <cs:effectRef idx="0"/>
    <cs:fontRef idx="minor">
      <a:schemeClr val="lt1"/>
    </cs:fontRef>
    <cs:defRPr sz="900" kern="1200"/>
  </cs:trendlineLabel>
  <cs:upBar>
    <cs:lnRef idx="0">
      <cs:styleClr val="0"/>
    </cs:lnRef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ln w="9525">
        <a:solidFill>
          <a:schemeClr val="phClr">
            <a:lumMod val="60000"/>
            <a:lumOff val="40000"/>
          </a:schemeClr>
        </a:solidFill>
      </a:ln>
    </cs:spPr>
  </cs:upBar>
  <cs:valueAxis>
    <cs:lnRef idx="0"/>
    <cs:fillRef idx="0"/>
    <cs:effectRef idx="0"/>
    <cs:fontRef idx="minor">
      <a:schemeClr val="lt1"/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494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85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3175">
        <a:solidFill>
          <a:schemeClr val="bg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19.xml><?xml version="1.0" encoding="utf-8"?>
<cs:chartStyle xmlns:cs="http://schemas.microsoft.com/office/drawing/2012/chartStyle" xmlns:a="http://schemas.openxmlformats.org/drawingml/2006/main" id="38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/>
  </cs:chartArea>
  <cs:dataLabel>
    <cs:lnRef idx="0"/>
    <cs:fillRef idx="0"/>
    <cs:effectRef idx="0"/>
    <cs:fontRef idx="minor">
      <a:schemeClr val="lt1"/>
    </cs:fontRef>
    <cs:defRPr sz="90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75000"/>
            <a:lumOff val="2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  <a:lumOff val="10000"/>
              </a:schemeClr>
            </a:gs>
            <a:gs pos="0">
              <a:schemeClr val="lt1">
                <a:lumMod val="75000"/>
                <a:alpha val="36000"/>
                <a:lumOff val="10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dk1"/>
    </cs:fontRef>
    <cs:spPr>
      <a:ln w="9525" cap="flat">
        <a:solidFill>
          <a:schemeClr val="bg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/>
  </cs:title>
  <cs:trendline>
    <cs:lnRef idx="0"/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defRPr sz="9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410">
  <cs:axisTitle>
    <cs:lnRef idx="0"/>
    <cs:fillRef idx="0"/>
    <cs:effectRef idx="0"/>
    <cs:fontRef idx="minor">
      <a:schemeClr val="tx1">
        <a:lumMod val="65000"/>
        <a:lumOff val="35000"/>
      </a:schemeClr>
    </cs:fontRef>
    <cs:spPr>
      <a:solidFill>
        <a:schemeClr val="bg1">
          <a:lumMod val="65000"/>
        </a:schemeClr>
      </a:solidFill>
      <a:ln w="19050">
        <a:solidFill>
          <a:schemeClr val="bg1"/>
        </a:solidFill>
      </a:ln>
    </cs:spPr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lt1"/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21.xml><?xml version="1.0" encoding="utf-8"?>
<cs:chartStyle xmlns:cs="http://schemas.microsoft.com/office/drawing/2012/chartStyle" xmlns:a="http://schemas.openxmlformats.org/drawingml/2006/main" id="41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22.xml><?xml version="1.0" encoding="utf-8"?>
<cs:chartStyle xmlns:cs="http://schemas.microsoft.com/office/drawing/2012/chartStyle" xmlns:a="http://schemas.openxmlformats.org/drawingml/2006/main" id="494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85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3175">
        <a:solidFill>
          <a:schemeClr val="bg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23.xml><?xml version="1.0" encoding="utf-8"?>
<cs:chartStyle xmlns:cs="http://schemas.microsoft.com/office/drawing/2012/chartStyle" xmlns:a="http://schemas.openxmlformats.org/drawingml/2006/main" id="494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85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3175">
        <a:solidFill>
          <a:schemeClr val="bg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24.xml><?xml version="1.0" encoding="utf-8"?>
<cs:chartStyle xmlns:cs="http://schemas.microsoft.com/office/drawing/2012/chartStyle" xmlns:a="http://schemas.openxmlformats.org/drawingml/2006/main" id="39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25.xml><?xml version="1.0" encoding="utf-8"?>
<cs:chartStyle xmlns:cs="http://schemas.microsoft.com/office/drawing/2012/chartStyle" xmlns:a="http://schemas.openxmlformats.org/drawingml/2006/main" id="410">
  <cs:axisTitle>
    <cs:lnRef idx="0"/>
    <cs:fillRef idx="0"/>
    <cs:effectRef idx="0"/>
    <cs:fontRef idx="minor">
      <a:schemeClr val="tx1">
        <a:lumMod val="65000"/>
        <a:lumOff val="35000"/>
      </a:schemeClr>
    </cs:fontRef>
    <cs:spPr>
      <a:solidFill>
        <a:schemeClr val="bg1">
          <a:lumMod val="65000"/>
        </a:schemeClr>
      </a:solidFill>
      <a:ln w="19050">
        <a:solidFill>
          <a:schemeClr val="bg1"/>
        </a:solidFill>
      </a:ln>
    </cs:spPr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lt1"/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26.xml><?xml version="1.0" encoding="utf-8"?>
<cs:chartStyle xmlns:cs="http://schemas.microsoft.com/office/drawing/2012/chartStyle" xmlns:a="http://schemas.openxmlformats.org/drawingml/2006/main" id="39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  <cs:bodyPr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  <cs:bodyPr wrap="square" lIns="38100" tIns="19050" rIns="38100" bIns="19050" anchor="ctr">
      <a:spAutoFit/>
    </cs:bodyPr>
  </cs:dataLabel>
  <cs:dataLabelCallout>
    <cs:lnRef idx="0"/>
    <cs:fillRef idx="0"/>
    <cs:effectRef idx="0"/>
    <cs:fontRef idx="minor">
      <a:schemeClr val="tx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>
        <a:solidFill>
          <a:schemeClr val="phClr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/>
      </a:solidFill>
    </cs:spPr>
  </cs:downBar>
  <cs:dropLine>
    <cs:lnRef idx="0"/>
    <cs:fillRef idx="0"/>
    <cs:effectRef idx="0"/>
    <cs:fontRef idx="minor">
      <a:schemeClr val="tx1"/>
    </cs:fontRef>
  </cs:dropLine>
  <cs:errorBar>
    <cs:lnRef idx="0"/>
    <cs:fillRef idx="0"/>
    <cs:effectRef idx="0"/>
    <cs:fontRef idx="minor">
      <a:schemeClr val="tx1"/>
    </cs:fontRef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tx1">
            <a:lumMod val="15000"/>
            <a:lumOff val="85000"/>
            <a:lumOff val="10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</cs:hiLoLine>
  <cs:leaderLine>
    <cs:lnRef idx="0"/>
    <cs:fillRef idx="0"/>
    <cs:effectRef idx="0"/>
    <cs:fontRef idx="minor">
      <a:schemeClr val="tx1"/>
    </cs:fontRef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  <cs:bodyPr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  <cs:bodyPr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  <cs:bodyPr/>
  </cs:valueAxis>
  <cs:wall>
    <cs:lnRef idx="0"/>
    <cs:fillRef idx="0"/>
    <cs:effectRef idx="0"/>
    <cs:fontRef idx="minor">
      <a:schemeClr val="tx1"/>
    </cs:fontRef>
  </cs:wall>
</cs:chartStyle>
</file>

<file path=xl/charts/style27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325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5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75000"/>
            <a:lumOff val="2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75000"/>
            <a:lumOff val="25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36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tx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/>
      </a:solidFill>
    </cs:spPr>
  </cs:downBar>
  <cs:dropLine>
    <cs:lnRef idx="0"/>
    <cs:fillRef idx="0"/>
    <cs:effectRef idx="0"/>
    <cs:fontRef idx="minor">
      <a:schemeClr val="tx1"/>
    </cs:fontRef>
  </cs:dropLine>
  <cs:errorBar>
    <cs:lnRef idx="0"/>
    <cs:fillRef idx="0"/>
    <cs:effectRef idx="0"/>
    <cs:fontRef idx="minor">
      <a:schemeClr val="tx1"/>
    </cs:fontRef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tx1">
            <a:lumMod val="15000"/>
            <a:lumOff val="85000"/>
            <a:lumOff val="10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</cs:hiLoLine>
  <cs:leaderLine>
    <cs:lnRef idx="0"/>
    <cs:fillRef idx="0"/>
    <cs:effectRef idx="0"/>
    <cs:fontRef idx="minor">
      <a:schemeClr val="tx1"/>
    </cs:fontRef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36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36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trlProps/ctrlProp1.xml><?xml version="1.0" encoding="utf-8"?>
<formControlPr xmlns="http://schemas.microsoft.com/office/spreadsheetml/2009/9/main" objectType="Scroll" dx="22" fmlaLink="$E$32" horiz="1" max="45" min="1" noThreeD="1" page="10" val="24"/>
</file>

<file path=xl/ctrlProps/ctrlProp2.xml><?xml version="1.0" encoding="utf-8"?>
<formControlPr xmlns="http://schemas.microsoft.com/office/spreadsheetml/2009/9/main" objectType="Drop" dropStyle="combo" dx="16" fmlaLink="'US Salaries'!$E$15" fmlaRange="lstJobs" noThreeD="1" sel="1" val="0"/>
</file>

<file path=xl/ctrlProps/ctrlProp3.xml><?xml version="1.0" encoding="utf-8"?>
<formControlPr xmlns="http://schemas.microsoft.com/office/spreadsheetml/2009/9/main" objectType="Drop" dropStyle="combo" dx="16" fmlaLink="'US Salaries'!$E$16" fmlaRange="lstJobs" noThreeD="1" sel="2" val="0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chart" Target="../charts/chart1.xml"/><Relationship Id="rId6" Type="http://schemas.openxmlformats.org/officeDocument/2006/relationships/image" Target="../media/image6.jp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6.xml"/><Relationship Id="rId1" Type="http://schemas.openxmlformats.org/officeDocument/2006/relationships/chart" Target="../charts/chart15.xml"/></Relationships>
</file>

<file path=xl/drawings/_rels/drawing12.xml.rels><?xml version="1.0" encoding="UTF-8" standalone="yes"?>
<Relationships xmlns="http://schemas.openxmlformats.org/package/2006/relationships"><Relationship Id="rId8" Type="http://schemas.microsoft.com/office/2014/relationships/chartEx" Target="../charts/chartEx11.xml"/><Relationship Id="rId3" Type="http://schemas.microsoft.com/office/2014/relationships/chartEx" Target="../charts/chartEx6.xml"/><Relationship Id="rId7" Type="http://schemas.microsoft.com/office/2014/relationships/chartEx" Target="../charts/chartEx10.xml"/><Relationship Id="rId2" Type="http://schemas.microsoft.com/office/2014/relationships/chartEx" Target="../charts/chartEx5.xml"/><Relationship Id="rId1" Type="http://schemas.microsoft.com/office/2014/relationships/chartEx" Target="../charts/chartEx4.xml"/><Relationship Id="rId6" Type="http://schemas.microsoft.com/office/2014/relationships/chartEx" Target="../charts/chartEx9.xml"/><Relationship Id="rId5" Type="http://schemas.microsoft.com/office/2014/relationships/chartEx" Target="../charts/chartEx8.xml"/><Relationship Id="rId4" Type="http://schemas.microsoft.com/office/2014/relationships/chartEx" Target="../charts/chartEx7.xml"/><Relationship Id="rId9" Type="http://schemas.microsoft.com/office/2014/relationships/chartEx" Target="../charts/chartEx12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0.xml"/><Relationship Id="rId2" Type="http://schemas.openxmlformats.org/officeDocument/2006/relationships/chart" Target="../charts/chart19.xml"/><Relationship Id="rId1" Type="http://schemas.openxmlformats.org/officeDocument/2006/relationships/chart" Target="../charts/chart18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5.xml"/><Relationship Id="rId1" Type="http://schemas.openxmlformats.org/officeDocument/2006/relationships/chart" Target="../charts/chart24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6.xm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7.xml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9.xml"/><Relationship Id="rId1" Type="http://schemas.openxmlformats.org/officeDocument/2006/relationships/chart" Target="../charts/chart28.xml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0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1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6.xml.rels><?xml version="1.0" encoding="UTF-8" standalone="yes"?>
<Relationships xmlns="http://schemas.openxmlformats.org/package/2006/relationships"><Relationship Id="rId3" Type="http://schemas.microsoft.com/office/2014/relationships/chartEx" Target="../charts/chartEx3.xml"/><Relationship Id="rId2" Type="http://schemas.microsoft.com/office/2014/relationships/chartEx" Target="../charts/chartEx2.xml"/><Relationship Id="rId1" Type="http://schemas.microsoft.com/office/2014/relationships/chartEx" Target="../charts/chartEx1.xml"/><Relationship Id="rId4" Type="http://schemas.openxmlformats.org/officeDocument/2006/relationships/chart" Target="../charts/chart7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.xml"/><Relationship Id="rId1" Type="http://schemas.openxmlformats.org/officeDocument/2006/relationships/chart" Target="../charts/chart8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1.xml"/><Relationship Id="rId1" Type="http://schemas.openxmlformats.org/officeDocument/2006/relationships/chart" Target="../charts/chart10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3.xml"/><Relationship Id="rId1" Type="http://schemas.openxmlformats.org/officeDocument/2006/relationships/chart" Target="../charts/chart12.xml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8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1</xdr:row>
      <xdr:rowOff>9525</xdr:rowOff>
    </xdr:from>
    <xdr:to>
      <xdr:col>14</xdr:col>
      <xdr:colOff>304800</xdr:colOff>
      <xdr:row>15</xdr:row>
      <xdr:rowOff>76200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15204</xdr:colOff>
      <xdr:row>9</xdr:row>
      <xdr:rowOff>123825</xdr:rowOff>
    </xdr:from>
    <xdr:to>
      <xdr:col>1</xdr:col>
      <xdr:colOff>836277</xdr:colOff>
      <xdr:row>14</xdr:row>
      <xdr:rowOff>85725</xdr:rowOff>
    </xdr:to>
    <xdr:pic>
      <xdr:nvPicPr>
        <xdr:cNvPr id="7" name="Picture 6" descr="ubuntu-guia: Borrar archivos en Pendrive o dispositivos ...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804" y="1990725"/>
          <a:ext cx="821073" cy="77152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15</xdr:row>
      <xdr:rowOff>76200</xdr:rowOff>
    </xdr:from>
    <xdr:to>
      <xdr:col>1</xdr:col>
      <xdr:colOff>800099</xdr:colOff>
      <xdr:row>20</xdr:row>
      <xdr:rowOff>38099</xdr:rowOff>
    </xdr:to>
    <xdr:pic>
      <xdr:nvPicPr>
        <xdr:cNvPr id="9" name="Picture 8" descr="File:Blu ray icon.png - Wikimedia Commons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9125" y="2914650"/>
          <a:ext cx="790574" cy="790574"/>
        </a:xfrm>
        <a:prstGeom prst="rect">
          <a:avLst/>
        </a:prstGeom>
      </xdr:spPr>
    </xdr:pic>
    <xdr:clientData/>
  </xdr:twoCellAnchor>
  <xdr:twoCellAnchor editAs="oneCell">
    <xdr:from>
      <xdr:col>0</xdr:col>
      <xdr:colOff>552450</xdr:colOff>
      <xdr:row>20</xdr:row>
      <xdr:rowOff>142875</xdr:rowOff>
    </xdr:from>
    <xdr:to>
      <xdr:col>1</xdr:col>
      <xdr:colOff>719439</xdr:colOff>
      <xdr:row>25</xdr:row>
      <xdr:rowOff>157464</xdr:rowOff>
    </xdr:to>
    <xdr:pic>
      <xdr:nvPicPr>
        <xdr:cNvPr id="10" name="Picture 9" descr="File:Dvd unmount.png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2450" y="3819525"/>
          <a:ext cx="919464" cy="919464"/>
        </a:xfrm>
        <a:prstGeom prst="rect">
          <a:avLst/>
        </a:prstGeom>
      </xdr:spPr>
    </xdr:pic>
    <xdr:clientData/>
  </xdr:twoCellAnchor>
  <xdr:twoCellAnchor editAs="oneCell">
    <xdr:from>
      <xdr:col>1</xdr:col>
      <xdr:colOff>40875</xdr:colOff>
      <xdr:row>26</xdr:row>
      <xdr:rowOff>85725</xdr:rowOff>
    </xdr:from>
    <xdr:to>
      <xdr:col>1</xdr:col>
      <xdr:colOff>904875</xdr:colOff>
      <xdr:row>31</xdr:row>
      <xdr:rowOff>38100</xdr:rowOff>
    </xdr:to>
    <xdr:pic>
      <xdr:nvPicPr>
        <xdr:cNvPr id="11" name="Picture 10" descr="Compact Disk PNG Transparent Images | PNG All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0475" y="4905375"/>
          <a:ext cx="864000" cy="857250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32</xdr:row>
      <xdr:rowOff>76200</xdr:rowOff>
    </xdr:from>
    <xdr:to>
      <xdr:col>1</xdr:col>
      <xdr:colOff>828675</xdr:colOff>
      <xdr:row>37</xdr:row>
      <xdr:rowOff>38100</xdr:rowOff>
    </xdr:to>
    <xdr:pic>
      <xdr:nvPicPr>
        <xdr:cNvPr id="12" name="Picture 11" descr="Kleurplaat multimedia - Afb 13593.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0" y="5819775"/>
          <a:ext cx="771525" cy="77152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361950</xdr:colOff>
      <xdr:row>3</xdr:row>
      <xdr:rowOff>152400</xdr:rowOff>
    </xdr:from>
    <xdr:to>
      <xdr:col>14</xdr:col>
      <xdr:colOff>342900</xdr:colOff>
      <xdr:row>22</xdr:row>
      <xdr:rowOff>19050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3</xdr:row>
      <xdr:rowOff>9525</xdr:rowOff>
    </xdr:from>
    <xdr:to>
      <xdr:col>10</xdr:col>
      <xdr:colOff>752475</xdr:colOff>
      <xdr:row>16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623887</xdr:colOff>
      <xdr:row>20</xdr:row>
      <xdr:rowOff>157162</xdr:rowOff>
    </xdr:from>
    <xdr:to>
      <xdr:col>12</xdr:col>
      <xdr:colOff>623887</xdr:colOff>
      <xdr:row>35</xdr:row>
      <xdr:rowOff>128587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409574</xdr:colOff>
      <xdr:row>41</xdr:row>
      <xdr:rowOff>161924</xdr:rowOff>
    </xdr:from>
    <xdr:to>
      <xdr:col>12</xdr:col>
      <xdr:colOff>333375</xdr:colOff>
      <xdr:row>64</xdr:row>
      <xdr:rowOff>19050</xdr:rowOff>
    </xdr:to>
    <mc:AlternateContent xmlns:mc="http://schemas.openxmlformats.org/markup-compatibility/2006">
      <mc:Choice xmlns:cx4="http://schemas.microsoft.com/office/drawing/2016/5/10/chartex" Requires="cx4">
        <xdr:graphicFrame macro="">
          <xdr:nvGraphicFramePr>
            <xdr:cNvPr id="2" name="Chart 1">
              <a:extLst>
                <a:ext uri="{FF2B5EF4-FFF2-40B4-BE49-F238E27FC236}">
                  <a16:creationId xmlns:a16="http://schemas.microsoft.com/office/drawing/2014/main" id="{00000000-0008-0000-0D00-000002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1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914899" y="8000999"/>
              <a:ext cx="5410201" cy="4019551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GB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>
    <xdr:from>
      <xdr:col>4</xdr:col>
      <xdr:colOff>409574</xdr:colOff>
      <xdr:row>70</xdr:row>
      <xdr:rowOff>9524</xdr:rowOff>
    </xdr:from>
    <xdr:to>
      <xdr:col>15</xdr:col>
      <xdr:colOff>500064</xdr:colOff>
      <xdr:row>89</xdr:row>
      <xdr:rowOff>38100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3" name="Chart 2">
              <a:extLst>
                <a:ext uri="{FF2B5EF4-FFF2-40B4-BE49-F238E27FC236}">
                  <a16:creationId xmlns:a16="http://schemas.microsoft.com/office/drawing/2014/main" id="{00000000-0008-0000-0D00-000003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2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914899" y="13182599"/>
              <a:ext cx="7634290" cy="3467101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GB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>
    <xdr:from>
      <xdr:col>4</xdr:col>
      <xdr:colOff>409574</xdr:colOff>
      <xdr:row>5</xdr:row>
      <xdr:rowOff>0</xdr:rowOff>
    </xdr:from>
    <xdr:to>
      <xdr:col>14</xdr:col>
      <xdr:colOff>342899</xdr:colOff>
      <xdr:row>18</xdr:row>
      <xdr:rowOff>167325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4" name="Chart 3">
              <a:extLst>
                <a:ext uri="{FF2B5EF4-FFF2-40B4-BE49-F238E27FC236}">
                  <a16:creationId xmlns:a16="http://schemas.microsoft.com/office/drawing/2014/main" id="{00000000-0008-0000-0D00-000004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3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914899" y="1152525"/>
              <a:ext cx="6791325" cy="2520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GB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>
    <xdr:from>
      <xdr:col>4</xdr:col>
      <xdr:colOff>409574</xdr:colOff>
      <xdr:row>21</xdr:row>
      <xdr:rowOff>66675</xdr:rowOff>
    </xdr:from>
    <xdr:to>
      <xdr:col>12</xdr:col>
      <xdr:colOff>28574</xdr:colOff>
      <xdr:row>34</xdr:row>
      <xdr:rowOff>148275</xdr:rowOff>
    </xdr:to>
    <mc:AlternateContent xmlns:mc="http://schemas.openxmlformats.org/markup-compatibility/2006">
      <mc:Choice xmlns:cx2="http://schemas.microsoft.com/office/drawing/2015/10/21/chartex" Requires="cx2">
        <xdr:graphicFrame macro="">
          <xdr:nvGraphicFramePr>
            <xdr:cNvPr id="5" name="Chart 4">
              <a:extLst>
                <a:ext uri="{FF2B5EF4-FFF2-40B4-BE49-F238E27FC236}">
                  <a16:creationId xmlns:a16="http://schemas.microsoft.com/office/drawing/2014/main" id="{00000000-0008-0000-0D00-000005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4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914899" y="4114800"/>
              <a:ext cx="5105400" cy="2520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GB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>
    <xdr:from>
      <xdr:col>13</xdr:col>
      <xdr:colOff>228600</xdr:colOff>
      <xdr:row>44</xdr:row>
      <xdr:rowOff>57150</xdr:rowOff>
    </xdr:from>
    <xdr:to>
      <xdr:col>26</xdr:col>
      <xdr:colOff>576675</xdr:colOff>
      <xdr:row>60</xdr:row>
      <xdr:rowOff>41550</xdr:rowOff>
    </xdr:to>
    <xdr:grpSp>
      <xdr:nvGrpSpPr>
        <xdr:cNvPr id="6" name="Group 5">
          <a:extLst>
            <a:ext uri="{FF2B5EF4-FFF2-40B4-BE49-F238E27FC236}">
              <a16:creationId xmlns:a16="http://schemas.microsoft.com/office/drawing/2014/main" id="{00000000-0008-0000-0D00-000006000000}"/>
            </a:ext>
          </a:extLst>
        </xdr:cNvPr>
        <xdr:cNvGrpSpPr/>
      </xdr:nvGrpSpPr>
      <xdr:grpSpPr>
        <a:xfrm>
          <a:off x="10906125" y="8458200"/>
          <a:ext cx="9263475" cy="2880000"/>
          <a:chOff x="9810750" y="3752850"/>
          <a:chExt cx="9263475" cy="2880000"/>
        </a:xfrm>
      </xdr:grpSpPr>
      <mc:AlternateContent xmlns:mc="http://schemas.openxmlformats.org/markup-compatibility/2006">
        <mc:Choice xmlns:cx4="http://schemas.microsoft.com/office/drawing/2016/5/10/chartex" Requires="cx4">
          <xdr:graphicFrame macro="">
            <xdr:nvGraphicFramePr>
              <xdr:cNvPr id="7" name="Chart 6">
                <a:extLst>
                  <a:ext uri="{FF2B5EF4-FFF2-40B4-BE49-F238E27FC236}">
                    <a16:creationId xmlns:a16="http://schemas.microsoft.com/office/drawing/2014/main" id="{00000000-0008-0000-0D00-000007000000}"/>
                  </a:ext>
                </a:extLst>
              </xdr:cNvPr>
              <xdr:cNvGraphicFramePr/>
            </xdr:nvGraphicFramePr>
            <xdr:xfrm>
              <a:off x="9810750" y="3752850"/>
              <a:ext cx="4320000" cy="2880000"/>
            </xdr:xfrm>
            <a:graphic>
              <a:graphicData uri="http://schemas.microsoft.com/office/drawing/2014/chartex">
                <cx:chart xmlns:cx="http://schemas.microsoft.com/office/drawing/2014/chartex" xmlns:r="http://schemas.openxmlformats.org/officeDocument/2006/relationships" r:id="rId5"/>
              </a:graphicData>
            </a:graphic>
          </xdr:graphicFrame>
        </mc:Choice>
        <mc:Fallback>
          <xdr:sp macro="" textlink="">
            <xdr:nvSpPr>
              <xdr:cNvPr id="0" name=""/>
              <xdr:cNvSpPr>
                <a:spLocks noTextEdit="1"/>
              </xdr:cNvSpPr>
            </xdr:nvSpPr>
            <xdr:spPr>
              <a:xfrm>
                <a:off x="9810750" y="3752850"/>
                <a:ext cx="4320000" cy="2880000"/>
              </a:xfrm>
              <a:prstGeom prst="rect">
                <a:avLst/>
              </a:prstGeom>
              <a:solidFill>
                <a:prstClr val="white"/>
              </a:solidFill>
              <a:ln w="1">
                <a:solidFill>
                  <a:prstClr val="green"/>
                </a:solidFill>
              </a:ln>
            </xdr:spPr>
            <xdr:txBody>
              <a:bodyPr vertOverflow="clip" horzOverflow="clip"/>
              <a:lstStyle/>
              <a:p>
                <a:r>
                  <a:rPr lang="en-GB" sz="1100"/>
                  <a:t>This chart isn't available in your version of Excel.
Editing this shape or saving this workbook into a different file format will permanently break the chart.</a:t>
                </a:r>
              </a:p>
            </xdr:txBody>
          </xdr:sp>
        </mc:Fallback>
      </mc:AlternateContent>
      <mc:AlternateContent xmlns:mc="http://schemas.openxmlformats.org/markup-compatibility/2006">
        <mc:Choice xmlns:cx4="http://schemas.microsoft.com/office/drawing/2016/5/10/chartex" Requires="cx4">
          <xdr:graphicFrame macro="">
            <xdr:nvGraphicFramePr>
              <xdr:cNvPr id="8" name="Chart 7">
                <a:extLst>
                  <a:ext uri="{FF2B5EF4-FFF2-40B4-BE49-F238E27FC236}">
                    <a16:creationId xmlns:a16="http://schemas.microsoft.com/office/drawing/2014/main" id="{00000000-0008-0000-0D00-000008000000}"/>
                  </a:ext>
                </a:extLst>
              </xdr:cNvPr>
              <xdr:cNvGraphicFramePr/>
            </xdr:nvGraphicFramePr>
            <xdr:xfrm>
              <a:off x="14754225" y="3752850"/>
              <a:ext cx="4320000" cy="2880000"/>
            </xdr:xfrm>
            <a:graphic>
              <a:graphicData uri="http://schemas.microsoft.com/office/drawing/2014/chartex">
                <cx:chart xmlns:cx="http://schemas.microsoft.com/office/drawing/2014/chartex" xmlns:r="http://schemas.openxmlformats.org/officeDocument/2006/relationships" r:id="rId6"/>
              </a:graphicData>
            </a:graphic>
          </xdr:graphicFrame>
        </mc:Choice>
        <mc:Fallback>
          <xdr:sp macro="" textlink="">
            <xdr:nvSpPr>
              <xdr:cNvPr id="0" name=""/>
              <xdr:cNvSpPr>
                <a:spLocks noTextEdit="1"/>
              </xdr:cNvSpPr>
            </xdr:nvSpPr>
            <xdr:spPr>
              <a:xfrm>
                <a:off x="14754225" y="3752850"/>
                <a:ext cx="4320000" cy="2880000"/>
              </a:xfrm>
              <a:prstGeom prst="rect">
                <a:avLst/>
              </a:prstGeom>
              <a:solidFill>
                <a:prstClr val="white"/>
              </a:solidFill>
              <a:ln w="1">
                <a:solidFill>
                  <a:prstClr val="green"/>
                </a:solidFill>
              </a:ln>
            </xdr:spPr>
            <xdr:txBody>
              <a:bodyPr vertOverflow="clip" horzOverflow="clip"/>
              <a:lstStyle/>
              <a:p>
                <a:r>
                  <a:rPr lang="en-GB" sz="1100"/>
                  <a:t>This chart isn't available in your version of Excel.
Editing this shape or saving this workbook into a different file format will permanently break the chart.</a:t>
                </a:r>
              </a:p>
            </xdr:txBody>
          </xdr:sp>
        </mc:Fallback>
      </mc:AlternateContent>
    </xdr:grpSp>
    <xdr:clientData/>
  </xdr:twoCellAnchor>
  <xdr:twoCellAnchor>
    <xdr:from>
      <xdr:col>4</xdr:col>
      <xdr:colOff>347663</xdr:colOff>
      <xdr:row>93</xdr:row>
      <xdr:rowOff>133350</xdr:rowOff>
    </xdr:from>
    <xdr:to>
      <xdr:col>10</xdr:col>
      <xdr:colOff>552863</xdr:colOff>
      <xdr:row>109</xdr:row>
      <xdr:rowOff>108225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9" name="Chart 8">
              <a:extLst>
                <a:ext uri="{FF2B5EF4-FFF2-40B4-BE49-F238E27FC236}">
                  <a16:creationId xmlns:a16="http://schemas.microsoft.com/office/drawing/2014/main" id="{00000000-0008-0000-0D00-000009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7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852988" y="17554575"/>
              <a:ext cx="4320000" cy="2880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GB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>
    <xdr:from>
      <xdr:col>14</xdr:col>
      <xdr:colOff>533399</xdr:colOff>
      <xdr:row>4</xdr:row>
      <xdr:rowOff>161925</xdr:rowOff>
    </xdr:from>
    <xdr:to>
      <xdr:col>24</xdr:col>
      <xdr:colOff>466724</xdr:colOff>
      <xdr:row>18</xdr:row>
      <xdr:rowOff>148275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10" name="Chart 9">
              <a:extLst>
                <a:ext uri="{FF2B5EF4-FFF2-40B4-BE49-F238E27FC236}">
                  <a16:creationId xmlns:a16="http://schemas.microsoft.com/office/drawing/2014/main" id="{00000000-0008-0000-0D00-00000A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8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1896724" y="1133475"/>
              <a:ext cx="6791325" cy="2520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GB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>
    <xdr:from>
      <xdr:col>12</xdr:col>
      <xdr:colOff>352424</xdr:colOff>
      <xdr:row>93</xdr:row>
      <xdr:rowOff>133350</xdr:rowOff>
    </xdr:from>
    <xdr:to>
      <xdr:col>18</xdr:col>
      <xdr:colOff>557624</xdr:colOff>
      <xdr:row>109</xdr:row>
      <xdr:rowOff>108225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11" name="Graphique 5">
              <a:extLst>
                <a:ext uri="{FF2B5EF4-FFF2-40B4-BE49-F238E27FC236}">
                  <a16:creationId xmlns:a16="http://schemas.microsoft.com/office/drawing/2014/main" id="{7560EB1A-A689-4CE7-A630-8987FA5C031E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9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0344149" y="17554575"/>
              <a:ext cx="4320000" cy="2880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GB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60960</xdr:colOff>
      <xdr:row>11</xdr:row>
      <xdr:rowOff>167640</xdr:rowOff>
    </xdr:from>
    <xdr:to>
      <xdr:col>7</xdr:col>
      <xdr:colOff>434340</xdr:colOff>
      <xdr:row>27</xdr:row>
      <xdr:rowOff>144780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895350</xdr:colOff>
      <xdr:row>20</xdr:row>
      <xdr:rowOff>123824</xdr:rowOff>
    </xdr:from>
    <xdr:to>
      <xdr:col>9</xdr:col>
      <xdr:colOff>66674</xdr:colOff>
      <xdr:row>46</xdr:row>
      <xdr:rowOff>28574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314324</xdr:colOff>
      <xdr:row>11</xdr:row>
      <xdr:rowOff>133350</xdr:rowOff>
    </xdr:from>
    <xdr:to>
      <xdr:col>15</xdr:col>
      <xdr:colOff>57149</xdr:colOff>
      <xdr:row>25</xdr:row>
      <xdr:rowOff>171449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15</xdr:col>
      <xdr:colOff>228599</xdr:colOff>
      <xdr:row>11</xdr:row>
      <xdr:rowOff>152399</xdr:rowOff>
    </xdr:from>
    <xdr:to>
      <xdr:col>21</xdr:col>
      <xdr:colOff>257174</xdr:colOff>
      <xdr:row>25</xdr:row>
      <xdr:rowOff>166686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0.05862</cdr:x>
      <cdr:y>0.07393</cdr:y>
    </cdr:from>
    <cdr:to>
      <cdr:x>0.19312</cdr:x>
      <cdr:y>0.83547</cdr:y>
    </cdr:to>
    <cdr:sp macro="" textlink="">
      <cdr:nvSpPr>
        <cdr:cNvPr id="2" name="Rectangle 1"/>
        <cdr:cNvSpPr/>
      </cdr:nvSpPr>
      <cdr:spPr>
        <a:xfrm xmlns:a="http://schemas.openxmlformats.org/drawingml/2006/main">
          <a:off x="495300" y="340824"/>
          <a:ext cx="1136330" cy="3510775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1">
            <a:lumMod val="20000"/>
            <a:lumOff val="80000"/>
            <a:alpha val="35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0.20062</cdr:x>
      <cdr:y>0.83953</cdr:y>
    </cdr:from>
    <cdr:to>
      <cdr:x>0.98191</cdr:x>
      <cdr:y>0.89824</cdr:y>
    </cdr:to>
    <cdr:sp macro="" textlink="">
      <cdr:nvSpPr>
        <cdr:cNvPr id="3" name="Rectangle 2"/>
        <cdr:cNvSpPr/>
      </cdr:nvSpPr>
      <cdr:spPr>
        <a:xfrm xmlns:a="http://schemas.openxmlformats.org/drawingml/2006/main">
          <a:off x="1847850" y="4286139"/>
          <a:ext cx="7196224" cy="299730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6">
            <a:lumMod val="20000"/>
            <a:lumOff val="80000"/>
            <a:alpha val="45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0.66805</cdr:x>
      <cdr:y>0.07276</cdr:y>
    </cdr:from>
    <cdr:to>
      <cdr:x>0.98242</cdr:x>
      <cdr:y>0.375</cdr:y>
    </cdr:to>
    <cdr:sp macro="" textlink="">
      <cdr:nvSpPr>
        <cdr:cNvPr id="4" name="Rectangle 3"/>
        <cdr:cNvSpPr/>
      </cdr:nvSpPr>
      <cdr:spPr>
        <a:xfrm xmlns:a="http://schemas.openxmlformats.org/drawingml/2006/main">
          <a:off x="6153150" y="371476"/>
          <a:ext cx="2895600" cy="1543050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1">
            <a:alpha val="13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160020</xdr:colOff>
      <xdr:row>1</xdr:row>
      <xdr:rowOff>22860</xdr:rowOff>
    </xdr:from>
    <xdr:to>
      <xdr:col>12</xdr:col>
      <xdr:colOff>449580</xdr:colOff>
      <xdr:row>26</xdr:row>
      <xdr:rowOff>114300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390525</xdr:colOff>
          <xdr:row>27</xdr:row>
          <xdr:rowOff>28575</xdr:rowOff>
        </xdr:from>
        <xdr:to>
          <xdr:col>11</xdr:col>
          <xdr:colOff>161925</xdr:colOff>
          <xdr:row>29</xdr:row>
          <xdr:rowOff>28575</xdr:rowOff>
        </xdr:to>
        <xdr:sp macro="" textlink="">
          <xdr:nvSpPr>
            <xdr:cNvPr id="16385" name="Scroll Bar 1" hidden="1">
              <a:extLst>
                <a:ext uri="{63B3BB69-23CF-44E3-9099-C40C66FF867C}">
                  <a14:compatExt spid="_x0000_s16385"/>
                </a:ext>
                <a:ext uri="{FF2B5EF4-FFF2-40B4-BE49-F238E27FC236}">
                  <a16:creationId xmlns:a16="http://schemas.microsoft.com/office/drawing/2014/main" id="{00000000-0008-0000-1200-000001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18520</xdr:colOff>
      <xdr:row>7</xdr:row>
      <xdr:rowOff>55033</xdr:rowOff>
    </xdr:from>
    <xdr:to>
      <xdr:col>9</xdr:col>
      <xdr:colOff>104775</xdr:colOff>
      <xdr:row>16</xdr:row>
      <xdr:rowOff>76200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0</xdr:rowOff>
        </xdr:from>
        <xdr:to>
          <xdr:col>3</xdr:col>
          <xdr:colOff>533400</xdr:colOff>
          <xdr:row>14</xdr:row>
          <xdr:rowOff>9525</xdr:rowOff>
        </xdr:to>
        <xdr:pic>
          <xdr:nvPicPr>
            <xdr:cNvPr id="2" name="Picture 1">
              <a:extLst>
                <a:ext uri="{FF2B5EF4-FFF2-40B4-BE49-F238E27FC236}">
                  <a16:creationId xmlns:a16="http://schemas.microsoft.com/office/drawing/2014/main" id="{00000000-0008-0000-1400-000002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'Waffle Chart source'!$B$3:$K$12" spid="_x0000_s18463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685800" y="552450"/>
              <a:ext cx="1905000" cy="200025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xdr:twoCellAnchor>
    <xdr:from>
      <xdr:col>1</xdr:col>
      <xdr:colOff>157162</xdr:colOff>
      <xdr:row>3</xdr:row>
      <xdr:rowOff>85726</xdr:rowOff>
    </xdr:from>
    <xdr:to>
      <xdr:col>3</xdr:col>
      <xdr:colOff>333375</xdr:colOff>
      <xdr:row>6</xdr:row>
      <xdr:rowOff>52388</xdr:rowOff>
    </xdr:to>
    <xdr:sp macro="" textlink="$C$2">
      <xdr:nvSpPr>
        <xdr:cNvPr id="3" name="TextBox 2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SpPr txBox="1"/>
      </xdr:nvSpPr>
      <xdr:spPr>
        <a:xfrm>
          <a:off x="766762" y="657226"/>
          <a:ext cx="1395413" cy="53816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fld id="{22CBD893-EB79-4CE4-8362-660A7923D5E7}" type="TxLink">
            <a:rPr lang="en-US" sz="2800" b="1" i="0" u="none" strike="noStrike">
              <a:solidFill>
                <a:schemeClr val="accent5">
                  <a:lumMod val="50000"/>
                </a:schemeClr>
              </a:solidFill>
              <a:latin typeface="Calibri"/>
              <a:cs typeface="Calibri"/>
            </a:rPr>
            <a:pPr algn="ctr"/>
            <a:t>30</a:t>
          </a:fld>
          <a:endParaRPr lang="en-GB" sz="2800">
            <a:solidFill>
              <a:schemeClr val="accent5">
                <a:lumMod val="50000"/>
              </a:schemeClr>
            </a:solidFill>
          </a:endParaRP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395287</xdr:colOff>
      <xdr:row>2</xdr:row>
      <xdr:rowOff>52387</xdr:rowOff>
    </xdr:from>
    <xdr:to>
      <xdr:col>17</xdr:col>
      <xdr:colOff>142875</xdr:colOff>
      <xdr:row>14</xdr:row>
      <xdr:rowOff>128587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1266825</xdr:colOff>
      <xdr:row>6</xdr:row>
      <xdr:rowOff>3810</xdr:rowOff>
    </xdr:from>
    <xdr:to>
      <xdr:col>7</xdr:col>
      <xdr:colOff>76200</xdr:colOff>
      <xdr:row>21</xdr:row>
      <xdr:rowOff>89535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38100</xdr:colOff>
      <xdr:row>1</xdr:row>
      <xdr:rowOff>133351</xdr:rowOff>
    </xdr:from>
    <xdr:to>
      <xdr:col>22</xdr:col>
      <xdr:colOff>428625</xdr:colOff>
      <xdr:row>20</xdr:row>
      <xdr:rowOff>180975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47625</xdr:colOff>
      <xdr:row>24</xdr:row>
      <xdr:rowOff>95249</xdr:rowOff>
    </xdr:from>
    <xdr:to>
      <xdr:col>13</xdr:col>
      <xdr:colOff>66675</xdr:colOff>
      <xdr:row>43</xdr:row>
      <xdr:rowOff>66675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285751</xdr:colOff>
      <xdr:row>3</xdr:row>
      <xdr:rowOff>133350</xdr:rowOff>
    </xdr:from>
    <xdr:to>
      <xdr:col>13</xdr:col>
      <xdr:colOff>561975</xdr:colOff>
      <xdr:row>20</xdr:row>
      <xdr:rowOff>66675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166687</xdr:colOff>
      <xdr:row>13</xdr:row>
      <xdr:rowOff>183885</xdr:rowOff>
    </xdr:from>
    <xdr:to>
      <xdr:col>14</xdr:col>
      <xdr:colOff>107156</xdr:colOff>
      <xdr:row>30</xdr:row>
      <xdr:rowOff>66146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180975</xdr:colOff>
          <xdr:row>33</xdr:row>
          <xdr:rowOff>114300</xdr:rowOff>
        </xdr:from>
        <xdr:to>
          <xdr:col>6</xdr:col>
          <xdr:colOff>133350</xdr:colOff>
          <xdr:row>34</xdr:row>
          <xdr:rowOff>123825</xdr:rowOff>
        </xdr:to>
        <xdr:sp macro="" textlink="">
          <xdr:nvSpPr>
            <xdr:cNvPr id="29697" name="Drop Down 1" hidden="1">
              <a:extLst>
                <a:ext uri="{63B3BB69-23CF-44E3-9099-C40C66FF867C}">
                  <a14:compatExt spid="_x0000_s29697"/>
                </a:ext>
                <a:ext uri="{FF2B5EF4-FFF2-40B4-BE49-F238E27FC236}">
                  <a16:creationId xmlns:a16="http://schemas.microsoft.com/office/drawing/2014/main" id="{00000000-0008-0000-1A00-0000017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180975</xdr:colOff>
          <xdr:row>36</xdr:row>
          <xdr:rowOff>0</xdr:rowOff>
        </xdr:from>
        <xdr:to>
          <xdr:col>6</xdr:col>
          <xdr:colOff>133350</xdr:colOff>
          <xdr:row>37</xdr:row>
          <xdr:rowOff>9525</xdr:rowOff>
        </xdr:to>
        <xdr:sp macro="" textlink="">
          <xdr:nvSpPr>
            <xdr:cNvPr id="29698" name="Drop Down 2" hidden="1">
              <a:extLst>
                <a:ext uri="{63B3BB69-23CF-44E3-9099-C40C66FF867C}">
                  <a14:compatExt spid="_x0000_s29698"/>
                </a:ext>
                <a:ext uri="{FF2B5EF4-FFF2-40B4-BE49-F238E27FC236}">
                  <a16:creationId xmlns:a16="http://schemas.microsoft.com/office/drawing/2014/main" id="{00000000-0008-0000-1A00-0000027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6</xdr:col>
      <xdr:colOff>95251</xdr:colOff>
      <xdr:row>31</xdr:row>
      <xdr:rowOff>161925</xdr:rowOff>
    </xdr:from>
    <xdr:to>
      <xdr:col>12</xdr:col>
      <xdr:colOff>238126</xdr:colOff>
      <xdr:row>39</xdr:row>
      <xdr:rowOff>38100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5</xdr:col>
      <xdr:colOff>392409</xdr:colOff>
      <xdr:row>34</xdr:row>
      <xdr:rowOff>110607</xdr:rowOff>
    </xdr:from>
    <xdr:ext cx="339132" cy="264560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SpPr txBox="1"/>
      </xdr:nvSpPr>
      <xdr:spPr>
        <a:xfrm>
          <a:off x="3821409" y="6625707"/>
          <a:ext cx="339132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>
              <a:solidFill>
                <a:schemeClr val="tx1">
                  <a:lumMod val="50000"/>
                  <a:lumOff val="50000"/>
                </a:schemeClr>
              </a:solidFill>
            </a:rPr>
            <a:t>vs.</a:t>
          </a:r>
        </a:p>
      </xdr:txBody>
    </xdr:sp>
    <xdr:clientData/>
  </xdr:oneCellAnchor>
  <xdr:oneCellAnchor>
    <xdr:from>
      <xdr:col>4</xdr:col>
      <xdr:colOff>171451</xdr:colOff>
      <xdr:row>31</xdr:row>
      <xdr:rowOff>76200</xdr:rowOff>
    </xdr:from>
    <xdr:ext cx="4752975" cy="264560"/>
    <xdr:sp macro="" textlink="'US Salaries'!F18">
      <xdr:nvSpPr>
        <xdr:cNvPr id="4" name="TextBox 3">
          <a:extLst>
            <a:ext uri="{FF2B5EF4-FFF2-40B4-BE49-F238E27FC236}">
              <a16:creationId xmlns:a16="http://schemas.microsoft.com/office/drawing/2014/main" id="{00000000-0008-0000-1A00-000004000000}"/>
            </a:ext>
          </a:extLst>
        </xdr:cNvPr>
        <xdr:cNvSpPr txBox="1"/>
      </xdr:nvSpPr>
      <xdr:spPr>
        <a:xfrm>
          <a:off x="2914651" y="6048375"/>
          <a:ext cx="4752975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fld id="{9C9F3E88-8BCF-4AED-9B70-88FDFE76F043}" type="TxLink">
            <a:rPr lang="en-US" sz="1100" b="1">
              <a:solidFill>
                <a:srgbClr val="C00000"/>
              </a:solidFill>
            </a:rPr>
            <a:pPr algn="ctr"/>
            <a:t>Salary distribution: Analyst vs. Engineer</a:t>
          </a:fld>
          <a:endParaRPr lang="en-US" sz="1100" b="1">
            <a:solidFill>
              <a:srgbClr val="C00000"/>
            </a:solidFill>
          </a:endParaRPr>
        </a:p>
      </xdr:txBody>
    </xdr:sp>
    <xdr:clientData/>
  </xdr:oneCellAnchor>
  <xdr:twoCellAnchor>
    <xdr:from>
      <xdr:col>4</xdr:col>
      <xdr:colOff>0</xdr:colOff>
      <xdr:row>31</xdr:row>
      <xdr:rowOff>0</xdr:rowOff>
    </xdr:from>
    <xdr:to>
      <xdr:col>12</xdr:col>
      <xdr:colOff>295276</xdr:colOff>
      <xdr:row>40</xdr:row>
      <xdr:rowOff>19050</xdr:rowOff>
    </xdr:to>
    <xdr:sp macro="" textlink="">
      <xdr:nvSpPr>
        <xdr:cNvPr id="5" name="Rounded Rectangle 6">
          <a:extLst>
            <a:ext uri="{FF2B5EF4-FFF2-40B4-BE49-F238E27FC236}">
              <a16:creationId xmlns:a16="http://schemas.microsoft.com/office/drawing/2014/main" id="{00000000-0008-0000-1A00-000005000000}"/>
            </a:ext>
          </a:extLst>
        </xdr:cNvPr>
        <xdr:cNvSpPr/>
      </xdr:nvSpPr>
      <xdr:spPr>
        <a:xfrm>
          <a:off x="2743200" y="5972175"/>
          <a:ext cx="5781676" cy="1647825"/>
        </a:xfrm>
        <a:prstGeom prst="roundRect">
          <a:avLst>
            <a:gd name="adj" fmla="val 5129"/>
          </a:avLst>
        </a:prstGeom>
        <a:noFill/>
        <a:ln>
          <a:solidFill>
            <a:schemeClr val="bg1">
              <a:lumMod val="8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0</xdr:colOff>
      <xdr:row>45</xdr:row>
      <xdr:rowOff>19050</xdr:rowOff>
    </xdr:from>
    <xdr:to>
      <xdr:col>10</xdr:col>
      <xdr:colOff>323850</xdr:colOff>
      <xdr:row>50</xdr:row>
      <xdr:rowOff>19050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1A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0</xdr:colOff>
      <xdr:row>43</xdr:row>
      <xdr:rowOff>0</xdr:rowOff>
    </xdr:from>
    <xdr:to>
      <xdr:col>10</xdr:col>
      <xdr:colOff>323850</xdr:colOff>
      <xdr:row>52</xdr:row>
      <xdr:rowOff>19050</xdr:rowOff>
    </xdr:to>
    <xdr:sp macro="" textlink="">
      <xdr:nvSpPr>
        <xdr:cNvPr id="7" name="Rounded Rectangle 8">
          <a:extLst>
            <a:ext uri="{FF2B5EF4-FFF2-40B4-BE49-F238E27FC236}">
              <a16:creationId xmlns:a16="http://schemas.microsoft.com/office/drawing/2014/main" id="{00000000-0008-0000-1A00-000007000000}"/>
            </a:ext>
          </a:extLst>
        </xdr:cNvPr>
        <xdr:cNvSpPr/>
      </xdr:nvSpPr>
      <xdr:spPr>
        <a:xfrm>
          <a:off x="3429000" y="8143875"/>
          <a:ext cx="3752850" cy="1647825"/>
        </a:xfrm>
        <a:prstGeom prst="roundRect">
          <a:avLst>
            <a:gd name="adj" fmla="val 5129"/>
          </a:avLst>
        </a:prstGeom>
        <a:noFill/>
        <a:ln>
          <a:solidFill>
            <a:schemeClr val="bg1">
              <a:lumMod val="8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9</xdr:col>
      <xdr:colOff>238125</xdr:colOff>
      <xdr:row>24</xdr:row>
      <xdr:rowOff>104775</xdr:rowOff>
    </xdr:to>
    <xdr:sp macro="" textlink="">
      <xdr:nvSpPr>
        <xdr:cNvPr id="2" name="Rounded Rectangle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SpPr/>
      </xdr:nvSpPr>
      <xdr:spPr>
        <a:xfrm>
          <a:off x="685800" y="723900"/>
          <a:ext cx="5724525" cy="3724275"/>
        </a:xfrm>
        <a:prstGeom prst="roundRect">
          <a:avLst>
            <a:gd name="adj" fmla="val 1385"/>
          </a:avLst>
        </a:prstGeom>
        <a:solidFill>
          <a:schemeClr val="bg1"/>
        </a:solidFill>
        <a:ln w="3175">
          <a:solidFill>
            <a:schemeClr val="tx1">
              <a:lumMod val="50000"/>
              <a:lumOff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GB"/>
        </a:p>
      </xdr:txBody>
    </xdr:sp>
    <xdr:clientData/>
  </xdr:twoCellAnchor>
  <xdr:twoCellAnchor>
    <xdr:from>
      <xdr:col>1</xdr:col>
      <xdr:colOff>133350</xdr:colOff>
      <xdr:row>8</xdr:row>
      <xdr:rowOff>0</xdr:rowOff>
    </xdr:from>
    <xdr:to>
      <xdr:col>9</xdr:col>
      <xdr:colOff>104775</xdr:colOff>
      <xdr:row>24</xdr:row>
      <xdr:rowOff>123825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B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3</xdr:col>
      <xdr:colOff>389511</xdr:colOff>
      <xdr:row>4</xdr:row>
      <xdr:rowOff>19050</xdr:rowOff>
    </xdr:from>
    <xdr:ext cx="1392624" cy="333296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1B00-000004000000}"/>
            </a:ext>
          </a:extLst>
        </xdr:cNvPr>
        <xdr:cNvSpPr txBox="1"/>
      </xdr:nvSpPr>
      <xdr:spPr>
        <a:xfrm>
          <a:off x="2446911" y="742950"/>
          <a:ext cx="1392624" cy="3332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ctr"/>
          <a:r>
            <a:rPr lang="en-US" sz="1600" b="0" baseline="0">
              <a:solidFill>
                <a:srgbClr val="C00000"/>
              </a:solidFill>
              <a:latin typeface="+mj-lt"/>
            </a:rPr>
            <a:t>Times zones</a:t>
          </a:r>
          <a:endParaRPr lang="en-US" sz="1600" b="0">
            <a:solidFill>
              <a:srgbClr val="C00000"/>
            </a:solidFill>
            <a:latin typeface="+mj-lt"/>
          </a:endParaRPr>
        </a:p>
      </xdr:txBody>
    </xdr:sp>
    <xdr:clientData/>
  </xdr:one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123825</xdr:colOff>
      <xdr:row>43</xdr:row>
      <xdr:rowOff>19050</xdr:rowOff>
    </xdr:from>
    <xdr:to>
      <xdr:col>16</xdr:col>
      <xdr:colOff>171450</xdr:colOff>
      <xdr:row>56</xdr:row>
      <xdr:rowOff>19050</xdr:rowOff>
    </xdr:to>
    <xdr:graphicFrame macro="">
      <xdr:nvGraphicFramePr>
        <xdr:cNvPr id="2" name="Chart 3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257175</xdr:colOff>
      <xdr:row>6</xdr:row>
      <xdr:rowOff>33337</xdr:rowOff>
    </xdr:from>
    <xdr:to>
      <xdr:col>11</xdr:col>
      <xdr:colOff>561975</xdr:colOff>
      <xdr:row>20</xdr:row>
      <xdr:rowOff>109537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495300</xdr:colOff>
      <xdr:row>5</xdr:row>
      <xdr:rowOff>114300</xdr:rowOff>
    </xdr:from>
    <xdr:to>
      <xdr:col>18</xdr:col>
      <xdr:colOff>447675</xdr:colOff>
      <xdr:row>15</xdr:row>
      <xdr:rowOff>66675</xdr:rowOff>
    </xdr:to>
    <xdr:sp macro="" textlink="">
      <xdr:nvSpPr>
        <xdr:cNvPr id="3" name="Rounded Rectangle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/>
      </xdr:nvSpPr>
      <xdr:spPr>
        <a:xfrm>
          <a:off x="9029700" y="685800"/>
          <a:ext cx="2390775" cy="1857375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fr-BE" sz="1100"/>
            <a:t>A Pareto chart, named after Vilfredo Pareto, is a type of chart that contains both bars and a line graph, where individual values are represented in descending order by bars, and the cumulative total is represented by the line.</a:t>
          </a:r>
        </a:p>
      </xdr:txBody>
    </xdr:sp>
    <xdr:clientData/>
  </xdr:twoCellAnchor>
  <xdr:twoCellAnchor>
    <xdr:from>
      <xdr:col>4</xdr:col>
      <xdr:colOff>533400</xdr:colOff>
      <xdr:row>22</xdr:row>
      <xdr:rowOff>119062</xdr:rowOff>
    </xdr:from>
    <xdr:to>
      <xdr:col>12</xdr:col>
      <xdr:colOff>228600</xdr:colOff>
      <xdr:row>37</xdr:row>
      <xdr:rowOff>4762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442912</xdr:colOff>
      <xdr:row>1</xdr:row>
      <xdr:rowOff>57150</xdr:rowOff>
    </xdr:from>
    <xdr:to>
      <xdr:col>17</xdr:col>
      <xdr:colOff>138112</xdr:colOff>
      <xdr:row>22</xdr:row>
      <xdr:rowOff>19049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514350</xdr:colOff>
      <xdr:row>1</xdr:row>
      <xdr:rowOff>42862</xdr:rowOff>
    </xdr:from>
    <xdr:to>
      <xdr:col>14</xdr:col>
      <xdr:colOff>209550</xdr:colOff>
      <xdr:row>15</xdr:row>
      <xdr:rowOff>119062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4762</xdr:colOff>
      <xdr:row>12</xdr:row>
      <xdr:rowOff>166687</xdr:rowOff>
    </xdr:from>
    <xdr:to>
      <xdr:col>13</xdr:col>
      <xdr:colOff>257175</xdr:colOff>
      <xdr:row>29</xdr:row>
      <xdr:rowOff>138112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3" name="Chart 2">
              <a:extLst>
                <a:ext uri="{FF2B5EF4-FFF2-40B4-BE49-F238E27FC236}">
                  <a16:creationId xmlns:a16="http://schemas.microsoft.com/office/drawing/2014/main" id="{99A340FE-6A4F-42C4-969E-ADE7B3CC41BA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1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176712" y="2509837"/>
              <a:ext cx="6129338" cy="3048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GB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>
    <xdr:from>
      <xdr:col>10</xdr:col>
      <xdr:colOff>333375</xdr:colOff>
      <xdr:row>31</xdr:row>
      <xdr:rowOff>138112</xdr:rowOff>
    </xdr:from>
    <xdr:to>
      <xdr:col>17</xdr:col>
      <xdr:colOff>104775</xdr:colOff>
      <xdr:row>46</xdr:row>
      <xdr:rowOff>166687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9" name="Chart 8">
              <a:extLst>
                <a:ext uri="{FF2B5EF4-FFF2-40B4-BE49-F238E27FC236}">
                  <a16:creationId xmlns:a16="http://schemas.microsoft.com/office/drawing/2014/main" id="{2EC77F9A-D2CB-916D-FB93-943D9FB981F7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2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8324850" y="5929312"/>
              <a:ext cx="4572000" cy="27432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GB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>
    <xdr:from>
      <xdr:col>10</xdr:col>
      <xdr:colOff>314325</xdr:colOff>
      <xdr:row>49</xdr:row>
      <xdr:rowOff>61912</xdr:rowOff>
    </xdr:from>
    <xdr:to>
      <xdr:col>17</xdr:col>
      <xdr:colOff>85725</xdr:colOff>
      <xdr:row>64</xdr:row>
      <xdr:rowOff>90487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11" name="Chart 10">
              <a:extLst>
                <a:ext uri="{FF2B5EF4-FFF2-40B4-BE49-F238E27FC236}">
                  <a16:creationId xmlns:a16="http://schemas.microsoft.com/office/drawing/2014/main" id="{FF8ECB76-8B40-F779-8E56-2825BDF62328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3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8305800" y="9110662"/>
              <a:ext cx="4572000" cy="27432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GB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>
    <xdr:from>
      <xdr:col>7</xdr:col>
      <xdr:colOff>266700</xdr:colOff>
      <xdr:row>0</xdr:row>
      <xdr:rowOff>295276</xdr:rowOff>
    </xdr:from>
    <xdr:to>
      <xdr:col>13</xdr:col>
      <xdr:colOff>266700</xdr:colOff>
      <xdr:row>11</xdr:row>
      <xdr:rowOff>171451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274B6D6E-F796-0E80-9BA0-B763CE68BE9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528637</xdr:colOff>
      <xdr:row>2</xdr:row>
      <xdr:rowOff>4762</xdr:rowOff>
    </xdr:from>
    <xdr:to>
      <xdr:col>5</xdr:col>
      <xdr:colOff>1538287</xdr:colOff>
      <xdr:row>13</xdr:row>
      <xdr:rowOff>119062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533400</xdr:colOff>
      <xdr:row>14</xdr:row>
      <xdr:rowOff>180975</xdr:rowOff>
    </xdr:from>
    <xdr:to>
      <xdr:col>5</xdr:col>
      <xdr:colOff>1543050</xdr:colOff>
      <xdr:row>29</xdr:row>
      <xdr:rowOff>38100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166687</xdr:colOff>
      <xdr:row>3</xdr:row>
      <xdr:rowOff>71436</xdr:rowOff>
    </xdr:from>
    <xdr:to>
      <xdr:col>13</xdr:col>
      <xdr:colOff>371475</xdr:colOff>
      <xdr:row>28</xdr:row>
      <xdr:rowOff>19049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0</xdr:colOff>
      <xdr:row>4</xdr:row>
      <xdr:rowOff>0</xdr:rowOff>
    </xdr:from>
    <xdr:to>
      <xdr:col>21</xdr:col>
      <xdr:colOff>304800</xdr:colOff>
      <xdr:row>19</xdr:row>
      <xdr:rowOff>47625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857250</xdr:colOff>
      <xdr:row>7</xdr:row>
      <xdr:rowOff>61911</xdr:rowOff>
    </xdr:from>
    <xdr:to>
      <xdr:col>6</xdr:col>
      <xdr:colOff>352425</xdr:colOff>
      <xdr:row>25</xdr:row>
      <xdr:rowOff>219074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57150</xdr:colOff>
      <xdr:row>7</xdr:row>
      <xdr:rowOff>85725</xdr:rowOff>
    </xdr:from>
    <xdr:to>
      <xdr:col>13</xdr:col>
      <xdr:colOff>485775</xdr:colOff>
      <xdr:row>26</xdr:row>
      <xdr:rowOff>47625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Data\Onedrive\Documents\EE%20day%202023\Sessie%20NL%203%20%20Nieuwigheden%20in%20Excel\New%20in%20Excel%202023.xlsx" TargetMode="External"/><Relationship Id="rId1" Type="http://schemas.openxmlformats.org/officeDocument/2006/relationships/externalLinkPath" Target="/Data/Onedrive/Documents/EE%20day%202023/Sessie%20NL%203%20%20Nieuwigheden%20in%20Excel/New%20in%20Excel%202023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Data\Onedrive\Documents\Excellent2023.xlsx" TargetMode="External"/><Relationship Id="rId1" Type="http://schemas.openxmlformats.org/officeDocument/2006/relationships/externalLinkPath" Target="/Data/Onedrive/Documents/Excellent2023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/courses/Excel/Chandoo/2013-calendar-with-event-planner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/courses/Excel/CourseMaterials/Intermotion/2015/Date&amp;Time_Danny.xlsm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/courses/Excel/VBAandExcel/My%20VBA%20course/NorthwindSalesDetailsRev2.xlsm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/courses/Excel/Scenario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TOC"/>
      <sheetName val="SalesData"/>
      <sheetName val="PivotExtract"/>
      <sheetName val="Xlookup etc"/>
      <sheetName val="Lambda"/>
      <sheetName val="Unique Filter Sort"/>
      <sheetName val="SalesIniList"/>
      <sheetName val="More dynamic fx"/>
      <sheetName val="Charts"/>
      <sheetName val="Forecast"/>
      <sheetName val="Datatypes"/>
      <sheetName val="New in Excel 2023"/>
    </sheetNames>
    <definedNames>
      <definedName name="tblSales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>
        <row r="2">
          <cell r="P2">
            <v>0.84</v>
          </cell>
        </row>
      </sheetData>
      <sheetData sheetId="7" refreshError="1"/>
      <sheetData sheetId="8"/>
      <sheetData sheetId="9" refreshError="1"/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Main menu"/>
      <sheetName val="TableLangues"/>
      <sheetName val="Vacature"/>
      <sheetName val="Vacature solved"/>
      <sheetName val="Invoices"/>
      <sheetName val="Personnel"/>
      <sheetName val="Doubles"/>
      <sheetName val="Garages"/>
      <sheetName val="Cumulated Results"/>
      <sheetName val="Ranking"/>
      <sheetName val="Student Results"/>
      <sheetName val="Salaries"/>
      <sheetName val="Student Results Solution"/>
      <sheetName val="Expenses"/>
      <sheetName val="Sorting"/>
      <sheetName val="Cumulated Results Solution"/>
      <sheetName val="Ranking Solution"/>
      <sheetName val="Sorting solution"/>
      <sheetName val="Patterns"/>
      <sheetName val="Timings"/>
      <sheetName val="Simulation"/>
      <sheetName val="Payments"/>
      <sheetName val="Last Sales Date"/>
      <sheetName val="Transposing"/>
      <sheetName val="Sales Data"/>
      <sheetName val="Custom formats"/>
      <sheetName val="Shortcuts"/>
      <sheetName val="Functions"/>
      <sheetName val="Complex Text Functions"/>
      <sheetName val="Afbetalingstabel_oplossing"/>
    </sheetNames>
    <sheetDataSet>
      <sheetData sheetId="0"/>
      <sheetData sheetId="1">
        <row r="1">
          <cell r="A1">
            <v>2</v>
          </cell>
        </row>
      </sheetData>
      <sheetData sheetId="2"/>
      <sheetData sheetId="3">
        <row r="6">
          <cell r="H6">
            <v>35</v>
          </cell>
        </row>
        <row r="7">
          <cell r="H7">
            <v>27</v>
          </cell>
        </row>
        <row r="8">
          <cell r="H8">
            <v>42</v>
          </cell>
        </row>
        <row r="9">
          <cell r="H9">
            <v>42</v>
          </cell>
        </row>
        <row r="10">
          <cell r="H10">
            <v>29</v>
          </cell>
        </row>
        <row r="11">
          <cell r="H11">
            <v>58</v>
          </cell>
        </row>
        <row r="12">
          <cell r="H12">
            <v>31</v>
          </cell>
        </row>
        <row r="13">
          <cell r="H13">
            <v>58</v>
          </cell>
        </row>
        <row r="14">
          <cell r="H14">
            <v>48</v>
          </cell>
        </row>
        <row r="15">
          <cell r="H15">
            <v>33</v>
          </cell>
        </row>
        <row r="16">
          <cell r="H16">
            <v>60</v>
          </cell>
        </row>
        <row r="17">
          <cell r="H17">
            <v>53</v>
          </cell>
        </row>
        <row r="18">
          <cell r="H18">
            <v>55</v>
          </cell>
        </row>
        <row r="19">
          <cell r="H19">
            <v>34</v>
          </cell>
        </row>
        <row r="20">
          <cell r="H20">
            <v>35</v>
          </cell>
        </row>
        <row r="21">
          <cell r="H21">
            <v>53</v>
          </cell>
        </row>
        <row r="22">
          <cell r="H22">
            <v>44</v>
          </cell>
        </row>
        <row r="23">
          <cell r="H23">
            <v>41</v>
          </cell>
        </row>
        <row r="24">
          <cell r="H24">
            <v>43</v>
          </cell>
        </row>
        <row r="25">
          <cell r="H25">
            <v>28</v>
          </cell>
        </row>
        <row r="26">
          <cell r="H26">
            <v>58</v>
          </cell>
        </row>
        <row r="27">
          <cell r="H27">
            <v>47</v>
          </cell>
        </row>
        <row r="28">
          <cell r="H28">
            <v>30</v>
          </cell>
        </row>
        <row r="29">
          <cell r="H29">
            <v>59</v>
          </cell>
        </row>
        <row r="30">
          <cell r="H30">
            <v>38</v>
          </cell>
        </row>
        <row r="31">
          <cell r="H31">
            <v>45</v>
          </cell>
        </row>
        <row r="32">
          <cell r="H32">
            <v>57</v>
          </cell>
        </row>
        <row r="33">
          <cell r="H33">
            <v>46</v>
          </cell>
        </row>
        <row r="34">
          <cell r="H34">
            <v>41</v>
          </cell>
        </row>
        <row r="35">
          <cell r="H35">
            <v>57</v>
          </cell>
        </row>
        <row r="36">
          <cell r="H36">
            <v>57</v>
          </cell>
        </row>
        <row r="37">
          <cell r="H37">
            <v>41</v>
          </cell>
        </row>
        <row r="38">
          <cell r="H38">
            <v>30</v>
          </cell>
        </row>
        <row r="39">
          <cell r="H39">
            <v>53</v>
          </cell>
        </row>
        <row r="40">
          <cell r="H40">
            <v>55</v>
          </cell>
        </row>
        <row r="41">
          <cell r="H41">
            <v>56</v>
          </cell>
        </row>
        <row r="42">
          <cell r="H42">
            <v>40</v>
          </cell>
        </row>
        <row r="43">
          <cell r="H43">
            <v>30</v>
          </cell>
        </row>
        <row r="44">
          <cell r="H44">
            <v>50</v>
          </cell>
        </row>
        <row r="45">
          <cell r="H45">
            <v>48</v>
          </cell>
        </row>
        <row r="46">
          <cell r="H46">
            <v>38</v>
          </cell>
        </row>
        <row r="47">
          <cell r="H47">
            <v>28</v>
          </cell>
        </row>
        <row r="48">
          <cell r="H48">
            <v>60</v>
          </cell>
        </row>
        <row r="49">
          <cell r="H49">
            <v>31</v>
          </cell>
        </row>
        <row r="50">
          <cell r="H50">
            <v>48</v>
          </cell>
        </row>
        <row r="51">
          <cell r="H51">
            <v>27</v>
          </cell>
        </row>
        <row r="52">
          <cell r="H52">
            <v>57</v>
          </cell>
        </row>
        <row r="53">
          <cell r="H53">
            <v>32</v>
          </cell>
        </row>
        <row r="54">
          <cell r="H54">
            <v>37</v>
          </cell>
        </row>
        <row r="55">
          <cell r="H55">
            <v>58</v>
          </cell>
        </row>
        <row r="56">
          <cell r="H56">
            <v>57</v>
          </cell>
        </row>
        <row r="57">
          <cell r="H57">
            <v>48</v>
          </cell>
        </row>
        <row r="58">
          <cell r="H58">
            <v>34</v>
          </cell>
        </row>
        <row r="59">
          <cell r="H59">
            <v>37</v>
          </cell>
        </row>
        <row r="60">
          <cell r="H60">
            <v>59</v>
          </cell>
        </row>
        <row r="61">
          <cell r="H61">
            <v>44</v>
          </cell>
        </row>
        <row r="62">
          <cell r="H62">
            <v>39</v>
          </cell>
        </row>
        <row r="63">
          <cell r="H63">
            <v>32</v>
          </cell>
        </row>
        <row r="64">
          <cell r="H64">
            <v>29</v>
          </cell>
        </row>
        <row r="65">
          <cell r="H65">
            <v>31</v>
          </cell>
        </row>
        <row r="66">
          <cell r="H66">
            <v>29</v>
          </cell>
        </row>
        <row r="67">
          <cell r="H67">
            <v>48</v>
          </cell>
        </row>
        <row r="68">
          <cell r="H68">
            <v>37</v>
          </cell>
        </row>
        <row r="69">
          <cell r="H69">
            <v>55</v>
          </cell>
        </row>
        <row r="70">
          <cell r="H70">
            <v>57</v>
          </cell>
        </row>
        <row r="71">
          <cell r="H71">
            <v>50</v>
          </cell>
        </row>
        <row r="72">
          <cell r="H72">
            <v>39</v>
          </cell>
        </row>
        <row r="73">
          <cell r="H73">
            <v>58</v>
          </cell>
        </row>
        <row r="74">
          <cell r="H74">
            <v>53</v>
          </cell>
        </row>
        <row r="75">
          <cell r="H75">
            <v>49</v>
          </cell>
        </row>
        <row r="76">
          <cell r="H76">
            <v>43</v>
          </cell>
        </row>
        <row r="77">
          <cell r="H77">
            <v>36</v>
          </cell>
        </row>
        <row r="78">
          <cell r="H78">
            <v>56</v>
          </cell>
        </row>
        <row r="79">
          <cell r="H79">
            <v>52</v>
          </cell>
        </row>
        <row r="80">
          <cell r="H80">
            <v>28</v>
          </cell>
        </row>
        <row r="81">
          <cell r="H81">
            <v>38</v>
          </cell>
        </row>
        <row r="82">
          <cell r="H82">
            <v>52</v>
          </cell>
        </row>
        <row r="83">
          <cell r="H83">
            <v>57</v>
          </cell>
        </row>
        <row r="84">
          <cell r="H84">
            <v>28</v>
          </cell>
        </row>
        <row r="85">
          <cell r="H85">
            <v>41</v>
          </cell>
        </row>
        <row r="86">
          <cell r="H86">
            <v>48</v>
          </cell>
        </row>
        <row r="87">
          <cell r="H87">
            <v>54</v>
          </cell>
        </row>
        <row r="88">
          <cell r="H88">
            <v>53</v>
          </cell>
        </row>
        <row r="89">
          <cell r="H89">
            <v>36</v>
          </cell>
        </row>
        <row r="90">
          <cell r="H90">
            <v>27</v>
          </cell>
        </row>
        <row r="91">
          <cell r="H91">
            <v>33</v>
          </cell>
        </row>
        <row r="92">
          <cell r="H92">
            <v>49</v>
          </cell>
        </row>
        <row r="93">
          <cell r="H93">
            <v>27</v>
          </cell>
        </row>
        <row r="94">
          <cell r="H94">
            <v>38</v>
          </cell>
        </row>
        <row r="95">
          <cell r="H95">
            <v>39</v>
          </cell>
        </row>
        <row r="96">
          <cell r="H96">
            <v>59</v>
          </cell>
        </row>
        <row r="97">
          <cell r="H97">
            <v>41</v>
          </cell>
        </row>
        <row r="98">
          <cell r="H98">
            <v>54</v>
          </cell>
        </row>
        <row r="99">
          <cell r="H99">
            <v>53</v>
          </cell>
        </row>
        <row r="100">
          <cell r="H100">
            <v>48</v>
          </cell>
        </row>
        <row r="101">
          <cell r="H101">
            <v>36</v>
          </cell>
        </row>
        <row r="102">
          <cell r="H102">
            <v>30</v>
          </cell>
        </row>
        <row r="103">
          <cell r="H103">
            <v>36</v>
          </cell>
        </row>
        <row r="104">
          <cell r="H104">
            <v>48</v>
          </cell>
        </row>
        <row r="105">
          <cell r="H105">
            <v>52</v>
          </cell>
        </row>
        <row r="106">
          <cell r="H106">
            <v>59</v>
          </cell>
        </row>
        <row r="107">
          <cell r="H107">
            <v>29</v>
          </cell>
        </row>
        <row r="108">
          <cell r="H108">
            <v>59</v>
          </cell>
        </row>
        <row r="109">
          <cell r="H109">
            <v>43</v>
          </cell>
        </row>
        <row r="110">
          <cell r="H110">
            <v>55</v>
          </cell>
        </row>
        <row r="111">
          <cell r="H111">
            <v>34</v>
          </cell>
        </row>
        <row r="112">
          <cell r="H112">
            <v>56</v>
          </cell>
        </row>
        <row r="113">
          <cell r="H113">
            <v>61</v>
          </cell>
        </row>
        <row r="114">
          <cell r="H114">
            <v>59</v>
          </cell>
        </row>
        <row r="115">
          <cell r="H115">
            <v>59</v>
          </cell>
        </row>
        <row r="116">
          <cell r="H116">
            <v>51</v>
          </cell>
        </row>
        <row r="117">
          <cell r="H117">
            <v>54</v>
          </cell>
        </row>
        <row r="118">
          <cell r="H118">
            <v>50</v>
          </cell>
        </row>
        <row r="119">
          <cell r="H119">
            <v>46</v>
          </cell>
        </row>
        <row r="120">
          <cell r="H120">
            <v>42</v>
          </cell>
        </row>
        <row r="121">
          <cell r="H121">
            <v>43</v>
          </cell>
        </row>
        <row r="122">
          <cell r="H122">
            <v>48</v>
          </cell>
        </row>
        <row r="123">
          <cell r="H123">
            <v>28</v>
          </cell>
        </row>
        <row r="124">
          <cell r="H124">
            <v>57</v>
          </cell>
        </row>
        <row r="125">
          <cell r="H125">
            <v>46</v>
          </cell>
        </row>
        <row r="126">
          <cell r="H126">
            <v>48</v>
          </cell>
        </row>
        <row r="127">
          <cell r="H127">
            <v>31</v>
          </cell>
        </row>
        <row r="128">
          <cell r="H128">
            <v>60</v>
          </cell>
        </row>
        <row r="129">
          <cell r="H129">
            <v>38</v>
          </cell>
        </row>
        <row r="130">
          <cell r="H130">
            <v>53</v>
          </cell>
        </row>
        <row r="131">
          <cell r="H131">
            <v>38</v>
          </cell>
        </row>
        <row r="132">
          <cell r="H132">
            <v>51</v>
          </cell>
        </row>
        <row r="133">
          <cell r="H133">
            <v>38</v>
          </cell>
        </row>
        <row r="134">
          <cell r="H134">
            <v>27</v>
          </cell>
        </row>
        <row r="135">
          <cell r="H135">
            <v>54</v>
          </cell>
        </row>
        <row r="136">
          <cell r="H136">
            <v>46</v>
          </cell>
        </row>
        <row r="137">
          <cell r="H137">
            <v>33</v>
          </cell>
        </row>
        <row r="138">
          <cell r="H138">
            <v>47</v>
          </cell>
        </row>
        <row r="139">
          <cell r="H139">
            <v>60</v>
          </cell>
        </row>
        <row r="140">
          <cell r="H140">
            <v>34</v>
          </cell>
        </row>
        <row r="141">
          <cell r="H141">
            <v>35</v>
          </cell>
        </row>
        <row r="142">
          <cell r="H142">
            <v>56</v>
          </cell>
        </row>
        <row r="143">
          <cell r="H143">
            <v>39</v>
          </cell>
        </row>
        <row r="144">
          <cell r="H144">
            <v>46</v>
          </cell>
        </row>
        <row r="145">
          <cell r="H145">
            <v>47</v>
          </cell>
        </row>
        <row r="146">
          <cell r="H146">
            <v>33</v>
          </cell>
        </row>
        <row r="147">
          <cell r="H147">
            <v>47</v>
          </cell>
        </row>
        <row r="148">
          <cell r="H148">
            <v>48</v>
          </cell>
        </row>
        <row r="149">
          <cell r="H149">
            <v>28</v>
          </cell>
        </row>
        <row r="150">
          <cell r="H150">
            <v>58</v>
          </cell>
        </row>
        <row r="151">
          <cell r="H151">
            <v>56</v>
          </cell>
        </row>
        <row r="152">
          <cell r="H152">
            <v>27</v>
          </cell>
        </row>
        <row r="153">
          <cell r="H153">
            <v>36</v>
          </cell>
        </row>
        <row r="154">
          <cell r="H154">
            <v>35</v>
          </cell>
        </row>
        <row r="155">
          <cell r="H155">
            <v>48</v>
          </cell>
        </row>
        <row r="156">
          <cell r="H156">
            <v>34</v>
          </cell>
        </row>
        <row r="157">
          <cell r="H157">
            <v>41</v>
          </cell>
        </row>
        <row r="158">
          <cell r="H158">
            <v>31</v>
          </cell>
        </row>
        <row r="159">
          <cell r="H159">
            <v>42</v>
          </cell>
        </row>
        <row r="160">
          <cell r="H160">
            <v>48</v>
          </cell>
        </row>
        <row r="161">
          <cell r="H161">
            <v>42</v>
          </cell>
        </row>
        <row r="162">
          <cell r="H162">
            <v>58</v>
          </cell>
        </row>
        <row r="163">
          <cell r="H163">
            <v>42</v>
          </cell>
        </row>
        <row r="164">
          <cell r="H164">
            <v>42</v>
          </cell>
        </row>
        <row r="165">
          <cell r="H165">
            <v>46</v>
          </cell>
        </row>
        <row r="166">
          <cell r="H166">
            <v>29</v>
          </cell>
        </row>
        <row r="167">
          <cell r="H167">
            <v>28</v>
          </cell>
        </row>
        <row r="168">
          <cell r="H168">
            <v>54</v>
          </cell>
        </row>
        <row r="169">
          <cell r="H169">
            <v>52</v>
          </cell>
        </row>
        <row r="170">
          <cell r="H170">
            <v>44</v>
          </cell>
        </row>
        <row r="171">
          <cell r="H171">
            <v>56</v>
          </cell>
        </row>
        <row r="172">
          <cell r="H172">
            <v>35</v>
          </cell>
        </row>
        <row r="173">
          <cell r="H173">
            <v>28</v>
          </cell>
        </row>
        <row r="174">
          <cell r="H174">
            <v>51</v>
          </cell>
        </row>
        <row r="175">
          <cell r="H175">
            <v>60</v>
          </cell>
        </row>
        <row r="176">
          <cell r="H176">
            <v>57</v>
          </cell>
        </row>
        <row r="177">
          <cell r="H177">
            <v>40</v>
          </cell>
        </row>
        <row r="178">
          <cell r="H178">
            <v>42</v>
          </cell>
        </row>
        <row r="179">
          <cell r="H179">
            <v>44</v>
          </cell>
        </row>
        <row r="180">
          <cell r="H180">
            <v>38</v>
          </cell>
        </row>
        <row r="181">
          <cell r="H181">
            <v>32</v>
          </cell>
        </row>
        <row r="182">
          <cell r="H182">
            <v>37</v>
          </cell>
        </row>
        <row r="183">
          <cell r="H183">
            <v>43</v>
          </cell>
        </row>
        <row r="184">
          <cell r="H184">
            <v>40</v>
          </cell>
        </row>
        <row r="185">
          <cell r="H185">
            <v>53</v>
          </cell>
        </row>
        <row r="186">
          <cell r="H186">
            <v>56</v>
          </cell>
        </row>
        <row r="187">
          <cell r="H187">
            <v>44</v>
          </cell>
        </row>
        <row r="188">
          <cell r="H188">
            <v>61</v>
          </cell>
        </row>
        <row r="189">
          <cell r="H189">
            <v>32</v>
          </cell>
        </row>
        <row r="190">
          <cell r="H190">
            <v>59</v>
          </cell>
        </row>
        <row r="191">
          <cell r="H191">
            <v>35</v>
          </cell>
        </row>
        <row r="192">
          <cell r="H192">
            <v>42</v>
          </cell>
        </row>
        <row r="193">
          <cell r="H193">
            <v>38</v>
          </cell>
        </row>
        <row r="194">
          <cell r="H194">
            <v>46</v>
          </cell>
        </row>
        <row r="195">
          <cell r="H195">
            <v>50</v>
          </cell>
        </row>
        <row r="196">
          <cell r="H196">
            <v>30</v>
          </cell>
        </row>
        <row r="197">
          <cell r="H197">
            <v>37</v>
          </cell>
        </row>
        <row r="198">
          <cell r="H198">
            <v>28</v>
          </cell>
        </row>
        <row r="199">
          <cell r="H199">
            <v>48</v>
          </cell>
        </row>
        <row r="200">
          <cell r="H200">
            <v>44</v>
          </cell>
        </row>
        <row r="201">
          <cell r="H201">
            <v>28</v>
          </cell>
        </row>
        <row r="202">
          <cell r="H202">
            <v>46</v>
          </cell>
        </row>
        <row r="203">
          <cell r="H203">
            <v>48</v>
          </cell>
        </row>
        <row r="204">
          <cell r="H204">
            <v>61</v>
          </cell>
        </row>
        <row r="205">
          <cell r="H205">
            <v>48</v>
          </cell>
        </row>
        <row r="206">
          <cell r="H206">
            <v>44</v>
          </cell>
        </row>
        <row r="207">
          <cell r="H207">
            <v>46</v>
          </cell>
        </row>
        <row r="208">
          <cell r="H208">
            <v>41</v>
          </cell>
        </row>
        <row r="209">
          <cell r="H209">
            <v>34</v>
          </cell>
        </row>
        <row r="210">
          <cell r="H210">
            <v>29</v>
          </cell>
        </row>
        <row r="211">
          <cell r="H211">
            <v>30</v>
          </cell>
        </row>
        <row r="212">
          <cell r="H212">
            <v>58</v>
          </cell>
        </row>
        <row r="213">
          <cell r="H213">
            <v>42</v>
          </cell>
        </row>
        <row r="214">
          <cell r="H214">
            <v>31</v>
          </cell>
        </row>
        <row r="215">
          <cell r="H215">
            <v>52</v>
          </cell>
        </row>
        <row r="216">
          <cell r="H216">
            <v>45</v>
          </cell>
        </row>
        <row r="217">
          <cell r="H217">
            <v>55</v>
          </cell>
        </row>
        <row r="218">
          <cell r="H218">
            <v>30</v>
          </cell>
        </row>
        <row r="219">
          <cell r="H219">
            <v>40</v>
          </cell>
        </row>
        <row r="220">
          <cell r="H220">
            <v>29</v>
          </cell>
        </row>
        <row r="221">
          <cell r="H221">
            <v>37</v>
          </cell>
        </row>
        <row r="222">
          <cell r="H222">
            <v>36</v>
          </cell>
        </row>
        <row r="223">
          <cell r="H223">
            <v>50</v>
          </cell>
        </row>
        <row r="224">
          <cell r="H224">
            <v>46</v>
          </cell>
        </row>
        <row r="225">
          <cell r="H225">
            <v>26</v>
          </cell>
        </row>
        <row r="226">
          <cell r="H226">
            <v>53</v>
          </cell>
        </row>
        <row r="227">
          <cell r="H227">
            <v>36</v>
          </cell>
        </row>
        <row r="228">
          <cell r="H228">
            <v>51</v>
          </cell>
        </row>
        <row r="229">
          <cell r="H229">
            <v>34</v>
          </cell>
        </row>
        <row r="230">
          <cell r="H230">
            <v>35</v>
          </cell>
        </row>
        <row r="231">
          <cell r="H231">
            <v>49</v>
          </cell>
        </row>
        <row r="232">
          <cell r="H232">
            <v>52</v>
          </cell>
        </row>
        <row r="233">
          <cell r="H233">
            <v>60</v>
          </cell>
        </row>
        <row r="234">
          <cell r="H234">
            <v>42</v>
          </cell>
        </row>
        <row r="235">
          <cell r="H235">
            <v>57</v>
          </cell>
        </row>
        <row r="236">
          <cell r="H236">
            <v>44</v>
          </cell>
        </row>
        <row r="237">
          <cell r="H237">
            <v>58</v>
          </cell>
        </row>
        <row r="238">
          <cell r="H238">
            <v>31</v>
          </cell>
        </row>
        <row r="239">
          <cell r="H239">
            <v>39</v>
          </cell>
        </row>
        <row r="240">
          <cell r="H240">
            <v>59</v>
          </cell>
        </row>
        <row r="241">
          <cell r="H241">
            <v>28</v>
          </cell>
        </row>
        <row r="242">
          <cell r="H242">
            <v>43</v>
          </cell>
        </row>
        <row r="243">
          <cell r="H243">
            <v>30</v>
          </cell>
        </row>
        <row r="244">
          <cell r="H244">
            <v>50</v>
          </cell>
        </row>
        <row r="245">
          <cell r="H245">
            <v>33</v>
          </cell>
        </row>
        <row r="246">
          <cell r="H246">
            <v>36</v>
          </cell>
        </row>
        <row r="247">
          <cell r="H247">
            <v>42</v>
          </cell>
        </row>
        <row r="248">
          <cell r="H248">
            <v>28</v>
          </cell>
        </row>
        <row r="249">
          <cell r="H249">
            <v>42</v>
          </cell>
        </row>
        <row r="250">
          <cell r="H250">
            <v>41</v>
          </cell>
        </row>
        <row r="251">
          <cell r="H251">
            <v>40</v>
          </cell>
        </row>
        <row r="252">
          <cell r="H252">
            <v>48</v>
          </cell>
        </row>
        <row r="253">
          <cell r="H253">
            <v>44</v>
          </cell>
        </row>
        <row r="254">
          <cell r="H254">
            <v>38</v>
          </cell>
        </row>
        <row r="255">
          <cell r="H255">
            <v>31</v>
          </cell>
        </row>
        <row r="256">
          <cell r="H256">
            <v>28</v>
          </cell>
        </row>
        <row r="257">
          <cell r="H257">
            <v>29</v>
          </cell>
        </row>
        <row r="258">
          <cell r="H258">
            <v>28</v>
          </cell>
        </row>
        <row r="259">
          <cell r="H259">
            <v>48</v>
          </cell>
        </row>
        <row r="260">
          <cell r="H260">
            <v>38</v>
          </cell>
        </row>
        <row r="261">
          <cell r="H261">
            <v>49</v>
          </cell>
        </row>
        <row r="262">
          <cell r="H262">
            <v>52</v>
          </cell>
        </row>
        <row r="263">
          <cell r="H263">
            <v>32</v>
          </cell>
        </row>
        <row r="264">
          <cell r="H264">
            <v>50</v>
          </cell>
        </row>
        <row r="265">
          <cell r="H265">
            <v>34</v>
          </cell>
        </row>
        <row r="266">
          <cell r="H266">
            <v>31</v>
          </cell>
        </row>
        <row r="267">
          <cell r="H267">
            <v>45</v>
          </cell>
        </row>
        <row r="268">
          <cell r="H268">
            <v>46</v>
          </cell>
        </row>
        <row r="269">
          <cell r="H269">
            <v>30</v>
          </cell>
        </row>
        <row r="270">
          <cell r="H270">
            <v>34</v>
          </cell>
        </row>
        <row r="271">
          <cell r="H271">
            <v>31</v>
          </cell>
        </row>
        <row r="272">
          <cell r="H272">
            <v>45</v>
          </cell>
        </row>
        <row r="273">
          <cell r="H273">
            <v>52</v>
          </cell>
        </row>
        <row r="274">
          <cell r="H274">
            <v>38</v>
          </cell>
        </row>
        <row r="275">
          <cell r="H275">
            <v>51</v>
          </cell>
        </row>
        <row r="276">
          <cell r="H276">
            <v>58</v>
          </cell>
        </row>
        <row r="277">
          <cell r="H277">
            <v>31</v>
          </cell>
        </row>
        <row r="278">
          <cell r="H278">
            <v>56</v>
          </cell>
        </row>
        <row r="279">
          <cell r="H279">
            <v>57</v>
          </cell>
        </row>
        <row r="280">
          <cell r="H280">
            <v>42</v>
          </cell>
        </row>
        <row r="281">
          <cell r="H281">
            <v>51</v>
          </cell>
        </row>
        <row r="282">
          <cell r="H282">
            <v>48</v>
          </cell>
        </row>
        <row r="283">
          <cell r="H283">
            <v>31</v>
          </cell>
        </row>
        <row r="284">
          <cell r="H284">
            <v>42</v>
          </cell>
        </row>
        <row r="285">
          <cell r="H285">
            <v>58</v>
          </cell>
        </row>
        <row r="286">
          <cell r="H286">
            <v>32</v>
          </cell>
        </row>
        <row r="287">
          <cell r="H287">
            <v>31</v>
          </cell>
        </row>
        <row r="288">
          <cell r="H288">
            <v>39</v>
          </cell>
        </row>
        <row r="289">
          <cell r="H289">
            <v>48</v>
          </cell>
        </row>
        <row r="290">
          <cell r="H290">
            <v>47</v>
          </cell>
        </row>
        <row r="291">
          <cell r="H291">
            <v>33</v>
          </cell>
        </row>
        <row r="292">
          <cell r="H292">
            <v>55</v>
          </cell>
        </row>
        <row r="293">
          <cell r="H293">
            <v>34</v>
          </cell>
        </row>
        <row r="294">
          <cell r="H294">
            <v>27</v>
          </cell>
        </row>
        <row r="295">
          <cell r="H295">
            <v>52</v>
          </cell>
        </row>
        <row r="296">
          <cell r="H296">
            <v>57</v>
          </cell>
        </row>
        <row r="297">
          <cell r="H297">
            <v>30</v>
          </cell>
        </row>
        <row r="298">
          <cell r="H298">
            <v>58</v>
          </cell>
        </row>
        <row r="299">
          <cell r="H299">
            <v>59</v>
          </cell>
        </row>
        <row r="300">
          <cell r="H300">
            <v>53</v>
          </cell>
        </row>
        <row r="301">
          <cell r="H301">
            <v>37</v>
          </cell>
        </row>
        <row r="302">
          <cell r="H302">
            <v>59</v>
          </cell>
        </row>
        <row r="303">
          <cell r="H303">
            <v>35</v>
          </cell>
        </row>
        <row r="304">
          <cell r="H304">
            <v>28</v>
          </cell>
        </row>
        <row r="305">
          <cell r="H305">
            <v>29</v>
          </cell>
        </row>
        <row r="306">
          <cell r="H306">
            <v>48</v>
          </cell>
        </row>
        <row r="307">
          <cell r="H307">
            <v>52</v>
          </cell>
        </row>
        <row r="308">
          <cell r="H308">
            <v>31</v>
          </cell>
        </row>
        <row r="309">
          <cell r="H309">
            <v>32</v>
          </cell>
        </row>
        <row r="310">
          <cell r="H310">
            <v>50</v>
          </cell>
        </row>
        <row r="311">
          <cell r="H311">
            <v>55</v>
          </cell>
        </row>
        <row r="312">
          <cell r="H312">
            <v>31</v>
          </cell>
        </row>
        <row r="313">
          <cell r="H313">
            <v>53</v>
          </cell>
        </row>
        <row r="314">
          <cell r="H314">
            <v>41</v>
          </cell>
        </row>
        <row r="315">
          <cell r="H315">
            <v>34</v>
          </cell>
        </row>
        <row r="316">
          <cell r="H316">
            <v>42</v>
          </cell>
        </row>
        <row r="317">
          <cell r="H317">
            <v>57</v>
          </cell>
        </row>
        <row r="318">
          <cell r="H318">
            <v>28</v>
          </cell>
        </row>
        <row r="319">
          <cell r="H319">
            <v>32</v>
          </cell>
        </row>
        <row r="320">
          <cell r="H320">
            <v>57</v>
          </cell>
        </row>
        <row r="321">
          <cell r="H321">
            <v>52</v>
          </cell>
        </row>
        <row r="322">
          <cell r="H322">
            <v>30</v>
          </cell>
        </row>
        <row r="323">
          <cell r="H323">
            <v>57</v>
          </cell>
        </row>
        <row r="324">
          <cell r="H324">
            <v>59</v>
          </cell>
        </row>
        <row r="325">
          <cell r="H325">
            <v>54</v>
          </cell>
        </row>
        <row r="326">
          <cell r="H326">
            <v>44</v>
          </cell>
        </row>
        <row r="327">
          <cell r="H327">
            <v>43</v>
          </cell>
        </row>
        <row r="328">
          <cell r="H328">
            <v>47</v>
          </cell>
        </row>
        <row r="329">
          <cell r="H329">
            <v>31</v>
          </cell>
        </row>
        <row r="330">
          <cell r="H330">
            <v>53</v>
          </cell>
        </row>
        <row r="331">
          <cell r="H331">
            <v>52</v>
          </cell>
        </row>
        <row r="332">
          <cell r="H332">
            <v>37</v>
          </cell>
        </row>
        <row r="333">
          <cell r="H333">
            <v>47</v>
          </cell>
        </row>
        <row r="334">
          <cell r="H334">
            <v>50</v>
          </cell>
        </row>
        <row r="335">
          <cell r="H335">
            <v>29</v>
          </cell>
        </row>
        <row r="336">
          <cell r="H336">
            <v>48</v>
          </cell>
        </row>
        <row r="337">
          <cell r="H337">
            <v>59</v>
          </cell>
        </row>
        <row r="338">
          <cell r="H338">
            <v>40</v>
          </cell>
        </row>
        <row r="339">
          <cell r="H339">
            <v>50</v>
          </cell>
        </row>
        <row r="340">
          <cell r="H340">
            <v>50</v>
          </cell>
        </row>
        <row r="341">
          <cell r="H341">
            <v>39</v>
          </cell>
        </row>
        <row r="342">
          <cell r="H342">
            <v>50</v>
          </cell>
        </row>
        <row r="343">
          <cell r="H343">
            <v>37</v>
          </cell>
        </row>
        <row r="344">
          <cell r="H344">
            <v>38</v>
          </cell>
        </row>
        <row r="345">
          <cell r="H345">
            <v>33</v>
          </cell>
        </row>
        <row r="346">
          <cell r="H346">
            <v>55</v>
          </cell>
        </row>
        <row r="347">
          <cell r="H347">
            <v>48</v>
          </cell>
        </row>
        <row r="348">
          <cell r="H348">
            <v>43</v>
          </cell>
        </row>
        <row r="349">
          <cell r="H349">
            <v>34</v>
          </cell>
        </row>
        <row r="350">
          <cell r="H350">
            <v>52</v>
          </cell>
        </row>
        <row r="351">
          <cell r="H351">
            <v>40</v>
          </cell>
        </row>
        <row r="352">
          <cell r="H352">
            <v>30</v>
          </cell>
        </row>
        <row r="353">
          <cell r="H353">
            <v>58</v>
          </cell>
        </row>
        <row r="354">
          <cell r="H354">
            <v>28</v>
          </cell>
        </row>
        <row r="355">
          <cell r="H355">
            <v>59</v>
          </cell>
        </row>
        <row r="356">
          <cell r="H356">
            <v>51</v>
          </cell>
        </row>
        <row r="357">
          <cell r="H357">
            <v>52</v>
          </cell>
        </row>
        <row r="358">
          <cell r="H358">
            <v>47</v>
          </cell>
        </row>
        <row r="359">
          <cell r="H359">
            <v>27</v>
          </cell>
        </row>
        <row r="360">
          <cell r="H360">
            <v>32</v>
          </cell>
        </row>
        <row r="361">
          <cell r="H361">
            <v>58</v>
          </cell>
        </row>
        <row r="362">
          <cell r="H362">
            <v>52</v>
          </cell>
        </row>
        <row r="363">
          <cell r="H363">
            <v>52</v>
          </cell>
        </row>
        <row r="364">
          <cell r="H364">
            <v>50</v>
          </cell>
        </row>
        <row r="365">
          <cell r="H365">
            <v>37</v>
          </cell>
        </row>
        <row r="366">
          <cell r="H366">
            <v>49</v>
          </cell>
        </row>
        <row r="367">
          <cell r="H367">
            <v>45</v>
          </cell>
        </row>
        <row r="368">
          <cell r="H368">
            <v>35</v>
          </cell>
        </row>
        <row r="369">
          <cell r="H369">
            <v>30</v>
          </cell>
        </row>
        <row r="370">
          <cell r="H370">
            <v>45</v>
          </cell>
        </row>
        <row r="371">
          <cell r="H371">
            <v>28</v>
          </cell>
        </row>
        <row r="372">
          <cell r="H372">
            <v>47</v>
          </cell>
        </row>
        <row r="373">
          <cell r="H373">
            <v>47</v>
          </cell>
        </row>
        <row r="374">
          <cell r="H374">
            <v>37</v>
          </cell>
        </row>
        <row r="375">
          <cell r="H375">
            <v>54</v>
          </cell>
        </row>
        <row r="376">
          <cell r="H376">
            <v>41</v>
          </cell>
        </row>
        <row r="377">
          <cell r="H377">
            <v>28</v>
          </cell>
        </row>
        <row r="378">
          <cell r="H378">
            <v>59</v>
          </cell>
        </row>
        <row r="379">
          <cell r="H379">
            <v>60</v>
          </cell>
        </row>
        <row r="380">
          <cell r="H380">
            <v>48</v>
          </cell>
        </row>
        <row r="381">
          <cell r="H381">
            <v>31</v>
          </cell>
        </row>
        <row r="382">
          <cell r="H382">
            <v>29</v>
          </cell>
        </row>
        <row r="383">
          <cell r="H383">
            <v>48</v>
          </cell>
        </row>
        <row r="384">
          <cell r="H384">
            <v>56</v>
          </cell>
        </row>
        <row r="385">
          <cell r="H385">
            <v>54</v>
          </cell>
        </row>
        <row r="386">
          <cell r="H386">
            <v>41</v>
          </cell>
        </row>
        <row r="387">
          <cell r="H387">
            <v>43</v>
          </cell>
        </row>
        <row r="388">
          <cell r="H388">
            <v>53</v>
          </cell>
        </row>
        <row r="389">
          <cell r="H389">
            <v>52</v>
          </cell>
        </row>
        <row r="390">
          <cell r="H390">
            <v>49</v>
          </cell>
        </row>
        <row r="391">
          <cell r="H391">
            <v>47</v>
          </cell>
        </row>
        <row r="392">
          <cell r="H392">
            <v>32</v>
          </cell>
        </row>
        <row r="393">
          <cell r="H393">
            <v>44</v>
          </cell>
        </row>
        <row r="394">
          <cell r="H394">
            <v>52</v>
          </cell>
        </row>
        <row r="395">
          <cell r="H395">
            <v>31</v>
          </cell>
        </row>
        <row r="396">
          <cell r="H396">
            <v>56</v>
          </cell>
        </row>
        <row r="397">
          <cell r="H397">
            <v>37</v>
          </cell>
        </row>
        <row r="398">
          <cell r="H398">
            <v>46</v>
          </cell>
        </row>
        <row r="399">
          <cell r="H399">
            <v>34</v>
          </cell>
        </row>
        <row r="400">
          <cell r="H400">
            <v>39</v>
          </cell>
        </row>
        <row r="401">
          <cell r="H401">
            <v>45</v>
          </cell>
        </row>
        <row r="402">
          <cell r="H402">
            <v>43</v>
          </cell>
        </row>
        <row r="403">
          <cell r="H403">
            <v>46</v>
          </cell>
        </row>
        <row r="404">
          <cell r="H404">
            <v>60</v>
          </cell>
        </row>
        <row r="405">
          <cell r="H405">
            <v>28</v>
          </cell>
        </row>
        <row r="406">
          <cell r="H406">
            <v>52</v>
          </cell>
        </row>
        <row r="407">
          <cell r="H407">
            <v>41</v>
          </cell>
        </row>
        <row r="408">
          <cell r="H408">
            <v>54</v>
          </cell>
        </row>
        <row r="409">
          <cell r="H409">
            <v>30</v>
          </cell>
        </row>
        <row r="410">
          <cell r="H410">
            <v>45</v>
          </cell>
        </row>
        <row r="411">
          <cell r="H411">
            <v>34</v>
          </cell>
        </row>
        <row r="412">
          <cell r="H412">
            <v>42</v>
          </cell>
        </row>
        <row r="413">
          <cell r="H413">
            <v>30</v>
          </cell>
        </row>
        <row r="414">
          <cell r="H414">
            <v>51</v>
          </cell>
        </row>
        <row r="415">
          <cell r="H415">
            <v>51</v>
          </cell>
        </row>
        <row r="416">
          <cell r="H416">
            <v>60</v>
          </cell>
        </row>
        <row r="417">
          <cell r="H417">
            <v>36</v>
          </cell>
        </row>
        <row r="418">
          <cell r="H418">
            <v>58</v>
          </cell>
        </row>
        <row r="419">
          <cell r="H419">
            <v>37</v>
          </cell>
        </row>
        <row r="420">
          <cell r="H420">
            <v>56</v>
          </cell>
        </row>
        <row r="421">
          <cell r="H421">
            <v>43</v>
          </cell>
        </row>
        <row r="422">
          <cell r="H422">
            <v>39</v>
          </cell>
        </row>
        <row r="423">
          <cell r="H423">
            <v>27</v>
          </cell>
        </row>
        <row r="424">
          <cell r="H424">
            <v>39</v>
          </cell>
        </row>
        <row r="425">
          <cell r="H425">
            <v>55</v>
          </cell>
        </row>
        <row r="426">
          <cell r="H426">
            <v>59</v>
          </cell>
        </row>
        <row r="427">
          <cell r="H427">
            <v>58</v>
          </cell>
        </row>
        <row r="428">
          <cell r="H428">
            <v>47</v>
          </cell>
        </row>
        <row r="429">
          <cell r="H429">
            <v>58</v>
          </cell>
        </row>
        <row r="430">
          <cell r="H430">
            <v>58</v>
          </cell>
        </row>
        <row r="431">
          <cell r="H431">
            <v>45</v>
          </cell>
        </row>
        <row r="432">
          <cell r="H432">
            <v>32</v>
          </cell>
        </row>
        <row r="433">
          <cell r="H433">
            <v>43</v>
          </cell>
        </row>
        <row r="434">
          <cell r="H434">
            <v>37</v>
          </cell>
        </row>
        <row r="435">
          <cell r="H435">
            <v>52</v>
          </cell>
        </row>
        <row r="436">
          <cell r="H436">
            <v>44</v>
          </cell>
        </row>
        <row r="437">
          <cell r="H437">
            <v>32</v>
          </cell>
        </row>
        <row r="438">
          <cell r="H438">
            <v>31</v>
          </cell>
        </row>
        <row r="439">
          <cell r="H439">
            <v>40</v>
          </cell>
        </row>
        <row r="440">
          <cell r="H440">
            <v>57</v>
          </cell>
        </row>
        <row r="441">
          <cell r="H441">
            <v>33</v>
          </cell>
        </row>
        <row r="442">
          <cell r="H442">
            <v>40</v>
          </cell>
        </row>
        <row r="443">
          <cell r="H443">
            <v>44</v>
          </cell>
        </row>
        <row r="444">
          <cell r="H444">
            <v>60</v>
          </cell>
        </row>
        <row r="445">
          <cell r="H445">
            <v>51</v>
          </cell>
        </row>
        <row r="446">
          <cell r="H446">
            <v>36</v>
          </cell>
        </row>
        <row r="447">
          <cell r="H447">
            <v>57</v>
          </cell>
        </row>
        <row r="448">
          <cell r="H448">
            <v>41</v>
          </cell>
        </row>
        <row r="449">
          <cell r="H449">
            <v>28</v>
          </cell>
        </row>
        <row r="450">
          <cell r="H450">
            <v>58</v>
          </cell>
        </row>
        <row r="451">
          <cell r="H451">
            <v>58</v>
          </cell>
        </row>
        <row r="452">
          <cell r="H452">
            <v>46</v>
          </cell>
        </row>
        <row r="453">
          <cell r="H453">
            <v>29</v>
          </cell>
        </row>
        <row r="454">
          <cell r="H454">
            <v>60</v>
          </cell>
        </row>
        <row r="455">
          <cell r="H455">
            <v>56</v>
          </cell>
        </row>
        <row r="456">
          <cell r="H456">
            <v>48</v>
          </cell>
        </row>
        <row r="457">
          <cell r="H457">
            <v>40</v>
          </cell>
        </row>
        <row r="458">
          <cell r="H458">
            <v>36</v>
          </cell>
        </row>
        <row r="459">
          <cell r="H459">
            <v>58</v>
          </cell>
        </row>
        <row r="460">
          <cell r="H460">
            <v>46</v>
          </cell>
        </row>
        <row r="461">
          <cell r="H461">
            <v>38</v>
          </cell>
        </row>
        <row r="462">
          <cell r="H462">
            <v>44</v>
          </cell>
        </row>
        <row r="463">
          <cell r="H463">
            <v>44</v>
          </cell>
        </row>
        <row r="464">
          <cell r="H464">
            <v>39</v>
          </cell>
        </row>
        <row r="465">
          <cell r="H465">
            <v>45</v>
          </cell>
        </row>
        <row r="466">
          <cell r="H466">
            <v>34</v>
          </cell>
        </row>
        <row r="467">
          <cell r="H467">
            <v>29</v>
          </cell>
        </row>
        <row r="468">
          <cell r="H468">
            <v>47</v>
          </cell>
        </row>
        <row r="469">
          <cell r="H469">
            <v>39</v>
          </cell>
        </row>
        <row r="470">
          <cell r="H470">
            <v>57</v>
          </cell>
        </row>
        <row r="471">
          <cell r="H471">
            <v>58</v>
          </cell>
        </row>
        <row r="472">
          <cell r="H472">
            <v>42</v>
          </cell>
        </row>
        <row r="473">
          <cell r="H473">
            <v>28</v>
          </cell>
        </row>
        <row r="474">
          <cell r="H474">
            <v>33</v>
          </cell>
        </row>
        <row r="475">
          <cell r="H475">
            <v>41</v>
          </cell>
        </row>
        <row r="476">
          <cell r="H476">
            <v>51</v>
          </cell>
        </row>
        <row r="477">
          <cell r="H477">
            <v>58</v>
          </cell>
        </row>
        <row r="478">
          <cell r="H478">
            <v>58</v>
          </cell>
        </row>
        <row r="479">
          <cell r="H479">
            <v>39</v>
          </cell>
        </row>
        <row r="480">
          <cell r="H480">
            <v>55</v>
          </cell>
        </row>
        <row r="481">
          <cell r="H481">
            <v>57</v>
          </cell>
        </row>
        <row r="482">
          <cell r="H482">
            <v>41</v>
          </cell>
        </row>
        <row r="483">
          <cell r="H483">
            <v>57</v>
          </cell>
        </row>
        <row r="484">
          <cell r="H484">
            <v>28</v>
          </cell>
        </row>
        <row r="485">
          <cell r="H485">
            <v>31</v>
          </cell>
        </row>
        <row r="486">
          <cell r="H486">
            <v>36</v>
          </cell>
        </row>
        <row r="487">
          <cell r="H487">
            <v>46</v>
          </cell>
        </row>
        <row r="488">
          <cell r="H488">
            <v>37</v>
          </cell>
        </row>
        <row r="489">
          <cell r="H489">
            <v>43</v>
          </cell>
        </row>
      </sheetData>
      <sheetData sheetId="4"/>
      <sheetData sheetId="5"/>
      <sheetData sheetId="6"/>
      <sheetData sheetId="7"/>
      <sheetData sheetId="8">
        <row r="6">
          <cell r="C6">
            <v>7212</v>
          </cell>
        </row>
        <row r="7">
          <cell r="C7">
            <v>4894</v>
          </cell>
        </row>
        <row r="8">
          <cell r="C8">
            <v>5966</v>
          </cell>
          <cell r="H8">
            <v>1</v>
          </cell>
        </row>
        <row r="9">
          <cell r="C9">
            <v>4420</v>
          </cell>
        </row>
        <row r="10">
          <cell r="C10">
            <v>1062</v>
          </cell>
        </row>
        <row r="11">
          <cell r="C11">
            <v>5346</v>
          </cell>
        </row>
        <row r="12">
          <cell r="C12">
            <v>3789</v>
          </cell>
        </row>
        <row r="13">
          <cell r="C13">
            <v>6408</v>
          </cell>
        </row>
        <row r="14">
          <cell r="C14">
            <v>2258</v>
          </cell>
        </row>
        <row r="15">
          <cell r="C15">
            <v>7403</v>
          </cell>
        </row>
        <row r="16">
          <cell r="C16">
            <v>5629</v>
          </cell>
        </row>
        <row r="17">
          <cell r="C17">
            <v>5567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>
        <row r="6">
          <cell r="C6" t="str">
            <v>F</v>
          </cell>
          <cell r="D6">
            <v>33</v>
          </cell>
          <cell r="J6">
            <v>33</v>
          </cell>
        </row>
        <row r="7">
          <cell r="C7" t="str">
            <v>F</v>
          </cell>
          <cell r="D7">
            <v>33</v>
          </cell>
        </row>
        <row r="8">
          <cell r="C8" t="str">
            <v>F</v>
          </cell>
          <cell r="D8">
            <v>32</v>
          </cell>
        </row>
        <row r="9">
          <cell r="C9" t="str">
            <v>M</v>
          </cell>
          <cell r="D9">
            <v>34</v>
          </cell>
        </row>
        <row r="10">
          <cell r="C10" t="str">
            <v>F</v>
          </cell>
          <cell r="D10">
            <v>31</v>
          </cell>
        </row>
        <row r="11">
          <cell r="C11" t="str">
            <v>F</v>
          </cell>
          <cell r="D11">
            <v>35</v>
          </cell>
        </row>
        <row r="12">
          <cell r="C12" t="str">
            <v>F</v>
          </cell>
          <cell r="D12">
            <v>31</v>
          </cell>
        </row>
        <row r="13">
          <cell r="C13" t="str">
            <v>M</v>
          </cell>
          <cell r="D13">
            <v>35</v>
          </cell>
        </row>
        <row r="14">
          <cell r="C14" t="str">
            <v>F</v>
          </cell>
          <cell r="D14">
            <v>30</v>
          </cell>
        </row>
        <row r="15">
          <cell r="C15" t="str">
            <v>M</v>
          </cell>
          <cell r="D15">
            <v>37</v>
          </cell>
        </row>
        <row r="16">
          <cell r="C16" t="str">
            <v>M</v>
          </cell>
          <cell r="D16">
            <v>29</v>
          </cell>
        </row>
        <row r="17">
          <cell r="C17" t="str">
            <v>M</v>
          </cell>
          <cell r="D17">
            <v>28</v>
          </cell>
        </row>
        <row r="18">
          <cell r="C18" t="str">
            <v>F</v>
          </cell>
          <cell r="D18">
            <v>28</v>
          </cell>
        </row>
        <row r="19">
          <cell r="C19" t="str">
            <v>M</v>
          </cell>
          <cell r="D19">
            <v>27</v>
          </cell>
        </row>
        <row r="20">
          <cell r="C20" t="str">
            <v>F</v>
          </cell>
          <cell r="D20">
            <v>39</v>
          </cell>
        </row>
        <row r="21">
          <cell r="C21" t="str">
            <v>F</v>
          </cell>
          <cell r="D21">
            <v>39</v>
          </cell>
        </row>
        <row r="22">
          <cell r="C22" t="str">
            <v>M</v>
          </cell>
          <cell r="D22">
            <v>26</v>
          </cell>
        </row>
        <row r="23">
          <cell r="C23" t="str">
            <v>F</v>
          </cell>
          <cell r="D23">
            <v>26</v>
          </cell>
        </row>
        <row r="24">
          <cell r="C24" t="str">
            <v>F</v>
          </cell>
          <cell r="D24">
            <v>42</v>
          </cell>
        </row>
        <row r="25">
          <cell r="C25" t="str">
            <v>M</v>
          </cell>
          <cell r="D25">
            <v>42</v>
          </cell>
        </row>
        <row r="26">
          <cell r="C26" t="str">
            <v>F</v>
          </cell>
          <cell r="D26">
            <v>24</v>
          </cell>
        </row>
        <row r="27">
          <cell r="C27" t="str">
            <v>F</v>
          </cell>
          <cell r="D27">
            <v>24</v>
          </cell>
        </row>
        <row r="28">
          <cell r="C28" t="str">
            <v>M</v>
          </cell>
          <cell r="D28">
            <v>44</v>
          </cell>
        </row>
        <row r="29">
          <cell r="C29" t="str">
            <v>F</v>
          </cell>
          <cell r="D29">
            <v>47</v>
          </cell>
        </row>
        <row r="30">
          <cell r="C30" t="str">
            <v>F</v>
          </cell>
          <cell r="D30">
            <v>123</v>
          </cell>
        </row>
      </sheetData>
      <sheetData sheetId="17"/>
      <sheetData sheetId="18">
        <row r="3">
          <cell r="C3">
            <v>1</v>
          </cell>
          <cell r="D3" t="str">
            <v>AM</v>
          </cell>
          <cell r="E3">
            <v>50</v>
          </cell>
        </row>
        <row r="4">
          <cell r="C4">
            <v>2</v>
          </cell>
          <cell r="D4" t="str">
            <v>PM</v>
          </cell>
          <cell r="E4">
            <v>60</v>
          </cell>
        </row>
        <row r="5">
          <cell r="C5">
            <v>3</v>
          </cell>
          <cell r="D5" t="str">
            <v>FM</v>
          </cell>
          <cell r="E5">
            <v>75</v>
          </cell>
        </row>
        <row r="6">
          <cell r="C6">
            <v>4</v>
          </cell>
          <cell r="D6" t="str">
            <v>CM</v>
          </cell>
          <cell r="E6">
            <v>120</v>
          </cell>
        </row>
        <row r="7">
          <cell r="C7">
            <v>5</v>
          </cell>
          <cell r="D7" t="str">
            <v>RM</v>
          </cell>
          <cell r="E7">
            <v>150</v>
          </cell>
        </row>
        <row r="8">
          <cell r="C8">
            <v>6</v>
          </cell>
          <cell r="D8" t="str">
            <v>CXO</v>
          </cell>
          <cell r="E8">
            <v>250</v>
          </cell>
        </row>
      </sheetData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ull"/>
      <sheetName val="Daily"/>
      <sheetName val="Mini"/>
    </sheetNames>
    <sheetDataSet>
      <sheetData sheetId="0"/>
      <sheetData sheetId="1">
        <row r="5">
          <cell r="C5">
            <v>41275</v>
          </cell>
          <cell r="L5">
            <v>3</v>
          </cell>
          <cell r="N5" t="str">
            <v>Important</v>
          </cell>
          <cell r="S5" t="str">
            <v>4 days
4 days
15 days</v>
          </cell>
        </row>
        <row r="6">
          <cell r="L6">
            <v>5</v>
          </cell>
          <cell r="N6" t="str">
            <v>Anniversary</v>
          </cell>
        </row>
        <row r="7">
          <cell r="L7">
            <v>2</v>
          </cell>
          <cell r="N7" t="str">
            <v>Holiday</v>
          </cell>
        </row>
        <row r="8">
          <cell r="L8">
            <v>4</v>
          </cell>
          <cell r="N8" t="str">
            <v>Vacation</v>
          </cell>
        </row>
        <row r="9">
          <cell r="L9">
            <v>4</v>
          </cell>
        </row>
        <row r="10">
          <cell r="L10">
            <v>4</v>
          </cell>
        </row>
        <row r="11">
          <cell r="L11">
            <v>1</v>
          </cell>
        </row>
        <row r="12">
          <cell r="L12">
            <v>1</v>
          </cell>
        </row>
        <row r="13">
          <cell r="L13">
            <v>1</v>
          </cell>
        </row>
        <row r="14">
          <cell r="L14">
            <v>5</v>
          </cell>
        </row>
        <row r="15">
          <cell r="L15">
            <v>5</v>
          </cell>
        </row>
        <row r="16">
          <cell r="L16">
            <v>5</v>
          </cell>
        </row>
        <row r="17">
          <cell r="L17">
            <v>5</v>
          </cell>
        </row>
        <row r="18">
          <cell r="L18">
            <v>4</v>
          </cell>
        </row>
        <row r="19">
          <cell r="L19">
            <v>4</v>
          </cell>
        </row>
        <row r="20">
          <cell r="L20">
            <v>4</v>
          </cell>
        </row>
        <row r="21">
          <cell r="L21">
            <v>5</v>
          </cell>
        </row>
        <row r="22">
          <cell r="L22">
            <v>5</v>
          </cell>
        </row>
        <row r="23">
          <cell r="L23">
            <v>5</v>
          </cell>
        </row>
        <row r="24">
          <cell r="L24">
            <v>5</v>
          </cell>
        </row>
        <row r="25">
          <cell r="L25">
            <v>2</v>
          </cell>
        </row>
        <row r="26">
          <cell r="L26">
            <v>5</v>
          </cell>
        </row>
        <row r="27">
          <cell r="L27">
            <v>5</v>
          </cell>
        </row>
        <row r="28">
          <cell r="L28">
            <v>5</v>
          </cell>
        </row>
        <row r="29">
          <cell r="L29">
            <v>1</v>
          </cell>
        </row>
        <row r="30">
          <cell r="L30">
            <v>5</v>
          </cell>
        </row>
        <row r="31">
          <cell r="L31">
            <v>5</v>
          </cell>
        </row>
        <row r="32">
          <cell r="L32">
            <v>5</v>
          </cell>
        </row>
        <row r="33">
          <cell r="L33">
            <v>5</v>
          </cell>
        </row>
        <row r="34">
          <cell r="L34">
            <v>5</v>
          </cell>
        </row>
        <row r="35">
          <cell r="L35">
            <v>5</v>
          </cell>
        </row>
        <row r="36">
          <cell r="L36">
            <v>5</v>
          </cell>
        </row>
        <row r="37">
          <cell r="L37">
            <v>5</v>
          </cell>
        </row>
        <row r="38">
          <cell r="L38">
            <v>5</v>
          </cell>
        </row>
        <row r="39">
          <cell r="L39">
            <v>3</v>
          </cell>
        </row>
        <row r="40">
          <cell r="L40">
            <v>4</v>
          </cell>
        </row>
        <row r="41">
          <cell r="L41">
            <v>5</v>
          </cell>
        </row>
        <row r="42">
          <cell r="L42">
            <v>5</v>
          </cell>
        </row>
        <row r="43">
          <cell r="L43">
            <v>5</v>
          </cell>
        </row>
        <row r="44">
          <cell r="L44">
            <v>5</v>
          </cell>
        </row>
        <row r="45">
          <cell r="L45">
            <v>5</v>
          </cell>
        </row>
        <row r="46">
          <cell r="L46">
            <v>5</v>
          </cell>
        </row>
        <row r="47">
          <cell r="L47">
            <v>5</v>
          </cell>
        </row>
        <row r="48">
          <cell r="L48">
            <v>2</v>
          </cell>
        </row>
        <row r="49">
          <cell r="L49">
            <v>5</v>
          </cell>
        </row>
        <row r="50">
          <cell r="L50">
            <v>5</v>
          </cell>
        </row>
        <row r="51">
          <cell r="L51">
            <v>5</v>
          </cell>
        </row>
        <row r="52">
          <cell r="L52">
            <v>5</v>
          </cell>
        </row>
        <row r="53">
          <cell r="L53">
            <v>5</v>
          </cell>
        </row>
        <row r="54">
          <cell r="L54">
            <v>5</v>
          </cell>
        </row>
        <row r="55">
          <cell r="L55">
            <v>5</v>
          </cell>
        </row>
        <row r="56">
          <cell r="L56">
            <v>5</v>
          </cell>
        </row>
        <row r="57">
          <cell r="L57">
            <v>5</v>
          </cell>
        </row>
        <row r="58">
          <cell r="L58">
            <v>5</v>
          </cell>
        </row>
        <row r="59">
          <cell r="L59">
            <v>5</v>
          </cell>
        </row>
        <row r="60">
          <cell r="L60">
            <v>5</v>
          </cell>
        </row>
        <row r="61">
          <cell r="L61">
            <v>5</v>
          </cell>
        </row>
        <row r="62">
          <cell r="L62">
            <v>5</v>
          </cell>
        </row>
        <row r="63">
          <cell r="L63">
            <v>5</v>
          </cell>
        </row>
        <row r="64">
          <cell r="L64">
            <v>5</v>
          </cell>
        </row>
        <row r="65">
          <cell r="L65">
            <v>5</v>
          </cell>
        </row>
        <row r="66">
          <cell r="L66">
            <v>5</v>
          </cell>
        </row>
        <row r="67">
          <cell r="L67">
            <v>5</v>
          </cell>
        </row>
        <row r="68">
          <cell r="L68">
            <v>5</v>
          </cell>
        </row>
        <row r="69">
          <cell r="L69">
            <v>5</v>
          </cell>
        </row>
        <row r="70">
          <cell r="L70">
            <v>5</v>
          </cell>
        </row>
        <row r="71">
          <cell r="L71">
            <v>5</v>
          </cell>
        </row>
        <row r="72">
          <cell r="L72">
            <v>5</v>
          </cell>
        </row>
        <row r="73">
          <cell r="L73">
            <v>5</v>
          </cell>
        </row>
        <row r="74">
          <cell r="L74">
            <v>5</v>
          </cell>
        </row>
        <row r="75">
          <cell r="L75">
            <v>5</v>
          </cell>
        </row>
        <row r="76">
          <cell r="L76">
            <v>5</v>
          </cell>
        </row>
        <row r="77">
          <cell r="L77">
            <v>5</v>
          </cell>
        </row>
        <row r="78">
          <cell r="L78">
            <v>5</v>
          </cell>
        </row>
        <row r="79">
          <cell r="L79">
            <v>5</v>
          </cell>
        </row>
        <row r="80">
          <cell r="L80">
            <v>5</v>
          </cell>
        </row>
        <row r="81">
          <cell r="L81">
            <v>5</v>
          </cell>
        </row>
        <row r="82">
          <cell r="L82">
            <v>5</v>
          </cell>
        </row>
        <row r="83">
          <cell r="L83">
            <v>5</v>
          </cell>
        </row>
        <row r="84">
          <cell r="L84">
            <v>5</v>
          </cell>
        </row>
        <row r="85">
          <cell r="L85">
            <v>5</v>
          </cell>
        </row>
        <row r="86">
          <cell r="L86">
            <v>5</v>
          </cell>
        </row>
        <row r="87">
          <cell r="L87">
            <v>5</v>
          </cell>
        </row>
        <row r="88">
          <cell r="L88">
            <v>5</v>
          </cell>
        </row>
        <row r="89">
          <cell r="L89">
            <v>5</v>
          </cell>
        </row>
        <row r="90">
          <cell r="L90">
            <v>5</v>
          </cell>
        </row>
        <row r="91">
          <cell r="L91">
            <v>5</v>
          </cell>
        </row>
        <row r="92">
          <cell r="L92">
            <v>5</v>
          </cell>
        </row>
        <row r="93">
          <cell r="L93">
            <v>5</v>
          </cell>
        </row>
        <row r="94">
          <cell r="L94">
            <v>5</v>
          </cell>
        </row>
        <row r="95">
          <cell r="L95">
            <v>5</v>
          </cell>
        </row>
        <row r="96">
          <cell r="L96">
            <v>5</v>
          </cell>
        </row>
        <row r="97">
          <cell r="L97">
            <v>5</v>
          </cell>
        </row>
        <row r="98">
          <cell r="L98">
            <v>5</v>
          </cell>
        </row>
        <row r="99">
          <cell r="L99">
            <v>5</v>
          </cell>
        </row>
        <row r="100">
          <cell r="L100">
            <v>5</v>
          </cell>
        </row>
        <row r="101">
          <cell r="L101">
            <v>5</v>
          </cell>
        </row>
        <row r="102">
          <cell r="L102">
            <v>5</v>
          </cell>
        </row>
        <row r="103">
          <cell r="L103">
            <v>5</v>
          </cell>
        </row>
        <row r="104">
          <cell r="L104">
            <v>5</v>
          </cell>
        </row>
        <row r="105">
          <cell r="L105">
            <v>5</v>
          </cell>
        </row>
        <row r="106">
          <cell r="L106">
            <v>5</v>
          </cell>
        </row>
        <row r="107">
          <cell r="L107">
            <v>5</v>
          </cell>
        </row>
        <row r="108">
          <cell r="L108">
            <v>5</v>
          </cell>
        </row>
        <row r="109">
          <cell r="L109">
            <v>5</v>
          </cell>
        </row>
        <row r="110">
          <cell r="L110">
            <v>5</v>
          </cell>
        </row>
        <row r="111">
          <cell r="L111">
            <v>5</v>
          </cell>
        </row>
        <row r="112">
          <cell r="L112">
            <v>5</v>
          </cell>
        </row>
        <row r="113">
          <cell r="L113">
            <v>5</v>
          </cell>
        </row>
        <row r="114">
          <cell r="L114">
            <v>5</v>
          </cell>
        </row>
        <row r="115">
          <cell r="L115">
            <v>5</v>
          </cell>
        </row>
        <row r="116">
          <cell r="L116">
            <v>5</v>
          </cell>
        </row>
        <row r="117">
          <cell r="L117">
            <v>5</v>
          </cell>
        </row>
        <row r="118">
          <cell r="L118">
            <v>5</v>
          </cell>
        </row>
        <row r="119">
          <cell r="L119">
            <v>5</v>
          </cell>
        </row>
        <row r="120">
          <cell r="L120">
            <v>5</v>
          </cell>
        </row>
        <row r="121">
          <cell r="L121">
            <v>5</v>
          </cell>
        </row>
        <row r="122">
          <cell r="L122">
            <v>5</v>
          </cell>
        </row>
        <row r="123">
          <cell r="L123">
            <v>5</v>
          </cell>
        </row>
        <row r="124">
          <cell r="L124">
            <v>5</v>
          </cell>
        </row>
        <row r="125">
          <cell r="L125">
            <v>5</v>
          </cell>
        </row>
        <row r="126">
          <cell r="L126">
            <v>5</v>
          </cell>
        </row>
        <row r="127">
          <cell r="L127">
            <v>5</v>
          </cell>
        </row>
        <row r="128">
          <cell r="L128">
            <v>5</v>
          </cell>
        </row>
        <row r="129">
          <cell r="L129">
            <v>5</v>
          </cell>
        </row>
        <row r="130">
          <cell r="L130">
            <v>5</v>
          </cell>
        </row>
        <row r="131">
          <cell r="L131">
            <v>5</v>
          </cell>
        </row>
        <row r="132">
          <cell r="L132">
            <v>5</v>
          </cell>
        </row>
        <row r="133">
          <cell r="L133">
            <v>5</v>
          </cell>
        </row>
        <row r="134">
          <cell r="L134">
            <v>5</v>
          </cell>
        </row>
        <row r="135">
          <cell r="L135">
            <v>5</v>
          </cell>
        </row>
        <row r="136">
          <cell r="L136">
            <v>5</v>
          </cell>
        </row>
        <row r="137">
          <cell r="L137">
            <v>5</v>
          </cell>
        </row>
        <row r="138">
          <cell r="L138">
            <v>5</v>
          </cell>
        </row>
        <row r="139">
          <cell r="L139">
            <v>5</v>
          </cell>
        </row>
        <row r="140">
          <cell r="L140">
            <v>5</v>
          </cell>
        </row>
        <row r="141">
          <cell r="L141">
            <v>5</v>
          </cell>
        </row>
        <row r="142">
          <cell r="L142">
            <v>5</v>
          </cell>
        </row>
        <row r="143">
          <cell r="L143">
            <v>5</v>
          </cell>
        </row>
        <row r="144">
          <cell r="L144">
            <v>5</v>
          </cell>
        </row>
        <row r="145">
          <cell r="L145">
            <v>5</v>
          </cell>
        </row>
        <row r="146">
          <cell r="L146">
            <v>5</v>
          </cell>
        </row>
        <row r="147">
          <cell r="L147">
            <v>5</v>
          </cell>
        </row>
        <row r="148">
          <cell r="L148">
            <v>5</v>
          </cell>
        </row>
        <row r="149">
          <cell r="L149">
            <v>5</v>
          </cell>
        </row>
        <row r="150">
          <cell r="L150">
            <v>5</v>
          </cell>
        </row>
        <row r="151">
          <cell r="L151">
            <v>5</v>
          </cell>
        </row>
        <row r="152">
          <cell r="L152">
            <v>5</v>
          </cell>
        </row>
        <row r="153">
          <cell r="L153">
            <v>5</v>
          </cell>
        </row>
        <row r="154">
          <cell r="L154">
            <v>5</v>
          </cell>
        </row>
        <row r="155">
          <cell r="L155">
            <v>5</v>
          </cell>
        </row>
        <row r="156">
          <cell r="L156">
            <v>5</v>
          </cell>
        </row>
        <row r="157">
          <cell r="L157">
            <v>5</v>
          </cell>
        </row>
        <row r="158">
          <cell r="L158">
            <v>5</v>
          </cell>
        </row>
        <row r="159">
          <cell r="L159">
            <v>5</v>
          </cell>
        </row>
        <row r="160">
          <cell r="L160">
            <v>5</v>
          </cell>
        </row>
        <row r="161">
          <cell r="L161">
            <v>5</v>
          </cell>
        </row>
        <row r="162">
          <cell r="L162">
            <v>5</v>
          </cell>
        </row>
        <row r="163">
          <cell r="L163">
            <v>5</v>
          </cell>
        </row>
        <row r="164">
          <cell r="L164">
            <v>5</v>
          </cell>
        </row>
        <row r="165">
          <cell r="L165">
            <v>5</v>
          </cell>
        </row>
        <row r="166">
          <cell r="L166">
            <v>5</v>
          </cell>
        </row>
        <row r="167">
          <cell r="L167">
            <v>5</v>
          </cell>
        </row>
        <row r="168">
          <cell r="L168">
            <v>5</v>
          </cell>
        </row>
        <row r="169">
          <cell r="L169">
            <v>5</v>
          </cell>
        </row>
        <row r="170">
          <cell r="L170">
            <v>5</v>
          </cell>
        </row>
        <row r="171">
          <cell r="L171">
            <v>5</v>
          </cell>
        </row>
        <row r="172">
          <cell r="L172">
            <v>5</v>
          </cell>
        </row>
        <row r="173">
          <cell r="L173">
            <v>5</v>
          </cell>
        </row>
        <row r="174">
          <cell r="L174">
            <v>5</v>
          </cell>
        </row>
        <row r="175">
          <cell r="L175">
            <v>5</v>
          </cell>
        </row>
        <row r="176">
          <cell r="L176">
            <v>5</v>
          </cell>
        </row>
        <row r="177">
          <cell r="L177">
            <v>5</v>
          </cell>
        </row>
        <row r="178">
          <cell r="L178">
            <v>5</v>
          </cell>
        </row>
        <row r="179">
          <cell r="L179">
            <v>5</v>
          </cell>
        </row>
        <row r="180">
          <cell r="L180">
            <v>5</v>
          </cell>
        </row>
        <row r="181">
          <cell r="L181">
            <v>5</v>
          </cell>
        </row>
        <row r="182">
          <cell r="L182">
            <v>5</v>
          </cell>
        </row>
        <row r="183">
          <cell r="L183">
            <v>5</v>
          </cell>
        </row>
        <row r="184">
          <cell r="L184">
            <v>5</v>
          </cell>
        </row>
        <row r="185">
          <cell r="L185">
            <v>5</v>
          </cell>
        </row>
        <row r="186">
          <cell r="L186">
            <v>5</v>
          </cell>
        </row>
        <row r="187">
          <cell r="L187">
            <v>5</v>
          </cell>
        </row>
        <row r="188">
          <cell r="L188">
            <v>5</v>
          </cell>
        </row>
        <row r="189">
          <cell r="L189">
            <v>5</v>
          </cell>
        </row>
        <row r="190">
          <cell r="L190">
            <v>5</v>
          </cell>
        </row>
        <row r="191">
          <cell r="L191">
            <v>5</v>
          </cell>
        </row>
        <row r="192">
          <cell r="L192">
            <v>5</v>
          </cell>
        </row>
        <row r="193">
          <cell r="L193">
            <v>5</v>
          </cell>
        </row>
        <row r="194">
          <cell r="L194">
            <v>5</v>
          </cell>
        </row>
        <row r="195">
          <cell r="L195">
            <v>5</v>
          </cell>
        </row>
        <row r="196">
          <cell r="L196">
            <v>5</v>
          </cell>
        </row>
        <row r="197">
          <cell r="L197">
            <v>5</v>
          </cell>
        </row>
        <row r="198">
          <cell r="L198">
            <v>5</v>
          </cell>
        </row>
        <row r="199">
          <cell r="L199">
            <v>5</v>
          </cell>
        </row>
        <row r="200">
          <cell r="L200">
            <v>5</v>
          </cell>
        </row>
        <row r="201">
          <cell r="L201">
            <v>5</v>
          </cell>
        </row>
        <row r="202">
          <cell r="L202">
            <v>5</v>
          </cell>
        </row>
        <row r="203">
          <cell r="L203">
            <v>5</v>
          </cell>
        </row>
        <row r="204">
          <cell r="L204">
            <v>5</v>
          </cell>
        </row>
        <row r="205">
          <cell r="L205">
            <v>5</v>
          </cell>
        </row>
        <row r="206">
          <cell r="L206">
            <v>5</v>
          </cell>
        </row>
        <row r="207">
          <cell r="L207">
            <v>5</v>
          </cell>
        </row>
        <row r="208">
          <cell r="L208">
            <v>5</v>
          </cell>
        </row>
        <row r="209">
          <cell r="L209">
            <v>5</v>
          </cell>
        </row>
        <row r="210">
          <cell r="L210">
            <v>5</v>
          </cell>
        </row>
        <row r="211">
          <cell r="L211">
            <v>5</v>
          </cell>
        </row>
        <row r="212">
          <cell r="L212">
            <v>5</v>
          </cell>
        </row>
        <row r="213">
          <cell r="L213">
            <v>5</v>
          </cell>
        </row>
        <row r="214">
          <cell r="L214">
            <v>5</v>
          </cell>
        </row>
        <row r="215">
          <cell r="L215">
            <v>5</v>
          </cell>
        </row>
        <row r="216">
          <cell r="L216">
            <v>5</v>
          </cell>
        </row>
        <row r="217">
          <cell r="L217">
            <v>5</v>
          </cell>
        </row>
        <row r="218">
          <cell r="L218">
            <v>5</v>
          </cell>
        </row>
        <row r="219">
          <cell r="L219">
            <v>5</v>
          </cell>
        </row>
        <row r="220">
          <cell r="L220">
            <v>5</v>
          </cell>
        </row>
        <row r="221">
          <cell r="L221">
            <v>5</v>
          </cell>
        </row>
        <row r="222">
          <cell r="L222">
            <v>5</v>
          </cell>
        </row>
        <row r="223">
          <cell r="L223">
            <v>5</v>
          </cell>
        </row>
        <row r="224">
          <cell r="L224">
            <v>5</v>
          </cell>
        </row>
        <row r="225">
          <cell r="L225">
            <v>5</v>
          </cell>
        </row>
        <row r="226">
          <cell r="L226">
            <v>5</v>
          </cell>
        </row>
        <row r="227">
          <cell r="L227">
            <v>5</v>
          </cell>
        </row>
        <row r="228">
          <cell r="L228">
            <v>5</v>
          </cell>
        </row>
        <row r="229">
          <cell r="L229">
            <v>5</v>
          </cell>
        </row>
        <row r="230">
          <cell r="L230">
            <v>5</v>
          </cell>
        </row>
        <row r="231">
          <cell r="L231">
            <v>5</v>
          </cell>
        </row>
        <row r="232">
          <cell r="L232">
            <v>5</v>
          </cell>
        </row>
        <row r="233">
          <cell r="L233">
            <v>5</v>
          </cell>
        </row>
        <row r="234">
          <cell r="L234">
            <v>5</v>
          </cell>
        </row>
        <row r="235">
          <cell r="L235">
            <v>5</v>
          </cell>
        </row>
        <row r="236">
          <cell r="L236">
            <v>5</v>
          </cell>
        </row>
        <row r="237">
          <cell r="L237">
            <v>5</v>
          </cell>
        </row>
        <row r="238">
          <cell r="L238">
            <v>5</v>
          </cell>
        </row>
        <row r="239">
          <cell r="L239">
            <v>5</v>
          </cell>
        </row>
        <row r="240">
          <cell r="L240">
            <v>5</v>
          </cell>
        </row>
        <row r="241">
          <cell r="L241">
            <v>5</v>
          </cell>
        </row>
        <row r="242">
          <cell r="L242">
            <v>5</v>
          </cell>
        </row>
        <row r="243">
          <cell r="L243">
            <v>5</v>
          </cell>
        </row>
        <row r="244">
          <cell r="L244">
            <v>5</v>
          </cell>
        </row>
        <row r="245">
          <cell r="L245">
            <v>5</v>
          </cell>
        </row>
        <row r="246">
          <cell r="L246">
            <v>5</v>
          </cell>
        </row>
        <row r="247">
          <cell r="L247">
            <v>5</v>
          </cell>
        </row>
        <row r="248">
          <cell r="L248">
            <v>5</v>
          </cell>
        </row>
        <row r="249">
          <cell r="L249">
            <v>5</v>
          </cell>
        </row>
        <row r="250">
          <cell r="L250">
            <v>5</v>
          </cell>
        </row>
        <row r="251">
          <cell r="L251">
            <v>5</v>
          </cell>
        </row>
        <row r="252">
          <cell r="L252">
            <v>5</v>
          </cell>
        </row>
        <row r="253">
          <cell r="L253">
            <v>5</v>
          </cell>
        </row>
        <row r="254">
          <cell r="L254">
            <v>5</v>
          </cell>
        </row>
        <row r="255">
          <cell r="L255">
            <v>5</v>
          </cell>
        </row>
        <row r="256">
          <cell r="L256">
            <v>5</v>
          </cell>
        </row>
        <row r="257">
          <cell r="L257">
            <v>5</v>
          </cell>
        </row>
        <row r="258">
          <cell r="L258">
            <v>5</v>
          </cell>
        </row>
        <row r="259">
          <cell r="L259">
            <v>5</v>
          </cell>
        </row>
        <row r="260">
          <cell r="L260">
            <v>5</v>
          </cell>
        </row>
        <row r="261">
          <cell r="L261">
            <v>5</v>
          </cell>
        </row>
        <row r="262">
          <cell r="L262">
            <v>5</v>
          </cell>
        </row>
        <row r="263">
          <cell r="L263">
            <v>5</v>
          </cell>
        </row>
        <row r="264">
          <cell r="L264">
            <v>5</v>
          </cell>
        </row>
        <row r="265">
          <cell r="L265">
            <v>5</v>
          </cell>
        </row>
        <row r="266">
          <cell r="L266">
            <v>5</v>
          </cell>
        </row>
        <row r="267">
          <cell r="L267">
            <v>5</v>
          </cell>
        </row>
        <row r="268">
          <cell r="L268">
            <v>5</v>
          </cell>
        </row>
        <row r="269">
          <cell r="L269">
            <v>5</v>
          </cell>
        </row>
        <row r="270">
          <cell r="L270">
            <v>5</v>
          </cell>
        </row>
        <row r="271">
          <cell r="L271">
            <v>5</v>
          </cell>
        </row>
        <row r="272">
          <cell r="L272">
            <v>5</v>
          </cell>
        </row>
        <row r="273">
          <cell r="L273">
            <v>5</v>
          </cell>
        </row>
        <row r="274">
          <cell r="L274">
            <v>5</v>
          </cell>
        </row>
        <row r="275">
          <cell r="L275">
            <v>5</v>
          </cell>
        </row>
        <row r="276">
          <cell r="L276">
            <v>5</v>
          </cell>
        </row>
        <row r="277">
          <cell r="L277">
            <v>5</v>
          </cell>
        </row>
        <row r="278">
          <cell r="L278">
            <v>5</v>
          </cell>
        </row>
        <row r="279">
          <cell r="L279">
            <v>5</v>
          </cell>
        </row>
        <row r="280">
          <cell r="L280">
            <v>5</v>
          </cell>
        </row>
        <row r="281">
          <cell r="L281">
            <v>5</v>
          </cell>
        </row>
        <row r="282">
          <cell r="L282">
            <v>5</v>
          </cell>
        </row>
        <row r="283">
          <cell r="L283">
            <v>5</v>
          </cell>
        </row>
        <row r="284">
          <cell r="L284">
            <v>5</v>
          </cell>
        </row>
        <row r="285">
          <cell r="L285">
            <v>5</v>
          </cell>
        </row>
        <row r="286">
          <cell r="L286">
            <v>5</v>
          </cell>
        </row>
        <row r="287">
          <cell r="L287">
            <v>5</v>
          </cell>
        </row>
        <row r="288">
          <cell r="L288">
            <v>5</v>
          </cell>
        </row>
        <row r="289">
          <cell r="L289">
            <v>5</v>
          </cell>
        </row>
        <row r="290">
          <cell r="L290">
            <v>5</v>
          </cell>
        </row>
        <row r="291">
          <cell r="L291">
            <v>5</v>
          </cell>
        </row>
        <row r="292">
          <cell r="L292">
            <v>5</v>
          </cell>
        </row>
        <row r="293">
          <cell r="L293">
            <v>5</v>
          </cell>
        </row>
        <row r="294">
          <cell r="L294">
            <v>5</v>
          </cell>
        </row>
        <row r="295">
          <cell r="L295">
            <v>5</v>
          </cell>
        </row>
        <row r="296">
          <cell r="L296">
            <v>5</v>
          </cell>
        </row>
        <row r="297">
          <cell r="L297">
            <v>5</v>
          </cell>
        </row>
        <row r="298">
          <cell r="L298">
            <v>5</v>
          </cell>
        </row>
        <row r="299">
          <cell r="L299">
            <v>5</v>
          </cell>
        </row>
        <row r="300">
          <cell r="L300">
            <v>5</v>
          </cell>
        </row>
        <row r="301">
          <cell r="L301">
            <v>5</v>
          </cell>
        </row>
        <row r="302">
          <cell r="L302">
            <v>5</v>
          </cell>
        </row>
        <row r="303">
          <cell r="L303">
            <v>5</v>
          </cell>
        </row>
        <row r="304">
          <cell r="L304">
            <v>5</v>
          </cell>
        </row>
        <row r="305">
          <cell r="L305">
            <v>5</v>
          </cell>
        </row>
        <row r="306">
          <cell r="L306">
            <v>5</v>
          </cell>
        </row>
        <row r="307">
          <cell r="L307">
            <v>5</v>
          </cell>
        </row>
        <row r="308">
          <cell r="L308">
            <v>5</v>
          </cell>
        </row>
        <row r="309">
          <cell r="L309">
            <v>5</v>
          </cell>
        </row>
        <row r="310">
          <cell r="L310">
            <v>5</v>
          </cell>
        </row>
        <row r="311">
          <cell r="L311">
            <v>5</v>
          </cell>
        </row>
        <row r="312">
          <cell r="L312">
            <v>5</v>
          </cell>
        </row>
        <row r="313">
          <cell r="L313">
            <v>5</v>
          </cell>
        </row>
        <row r="314">
          <cell r="L314">
            <v>5</v>
          </cell>
        </row>
        <row r="315">
          <cell r="L315">
            <v>5</v>
          </cell>
        </row>
        <row r="316">
          <cell r="L316">
            <v>5</v>
          </cell>
        </row>
        <row r="317">
          <cell r="L317">
            <v>5</v>
          </cell>
        </row>
        <row r="318">
          <cell r="L318">
            <v>5</v>
          </cell>
        </row>
        <row r="319">
          <cell r="L319">
            <v>5</v>
          </cell>
        </row>
        <row r="320">
          <cell r="L320">
            <v>5</v>
          </cell>
        </row>
        <row r="321">
          <cell r="L321">
            <v>5</v>
          </cell>
        </row>
        <row r="322">
          <cell r="L322">
            <v>5</v>
          </cell>
        </row>
        <row r="323">
          <cell r="L323">
            <v>5</v>
          </cell>
        </row>
        <row r="324">
          <cell r="L324">
            <v>5</v>
          </cell>
        </row>
        <row r="325">
          <cell r="L325">
            <v>5</v>
          </cell>
        </row>
        <row r="326">
          <cell r="L326">
            <v>5</v>
          </cell>
        </row>
        <row r="327">
          <cell r="L327">
            <v>5</v>
          </cell>
        </row>
        <row r="328">
          <cell r="L328">
            <v>5</v>
          </cell>
        </row>
        <row r="329">
          <cell r="L329">
            <v>5</v>
          </cell>
        </row>
        <row r="330">
          <cell r="L330">
            <v>5</v>
          </cell>
        </row>
        <row r="331">
          <cell r="L331">
            <v>5</v>
          </cell>
        </row>
        <row r="332">
          <cell r="L332">
            <v>5</v>
          </cell>
        </row>
        <row r="333">
          <cell r="L333">
            <v>5</v>
          </cell>
        </row>
        <row r="334">
          <cell r="L334">
            <v>5</v>
          </cell>
        </row>
        <row r="335">
          <cell r="L335">
            <v>5</v>
          </cell>
        </row>
        <row r="336">
          <cell r="L336">
            <v>5</v>
          </cell>
        </row>
        <row r="337">
          <cell r="L337">
            <v>5</v>
          </cell>
        </row>
        <row r="338">
          <cell r="L338">
            <v>5</v>
          </cell>
        </row>
        <row r="339">
          <cell r="L339">
            <v>5</v>
          </cell>
        </row>
        <row r="340">
          <cell r="L340">
            <v>5</v>
          </cell>
        </row>
        <row r="341">
          <cell r="L341">
            <v>5</v>
          </cell>
        </row>
        <row r="342">
          <cell r="L342">
            <v>5</v>
          </cell>
        </row>
        <row r="343">
          <cell r="L343">
            <v>5</v>
          </cell>
        </row>
        <row r="344">
          <cell r="L344">
            <v>5</v>
          </cell>
        </row>
        <row r="345">
          <cell r="L345">
            <v>5</v>
          </cell>
        </row>
        <row r="346">
          <cell r="L346">
            <v>5</v>
          </cell>
        </row>
        <row r="347">
          <cell r="L347">
            <v>5</v>
          </cell>
        </row>
        <row r="348">
          <cell r="L348">
            <v>5</v>
          </cell>
        </row>
        <row r="349">
          <cell r="L349">
            <v>5</v>
          </cell>
        </row>
        <row r="350">
          <cell r="L350">
            <v>5</v>
          </cell>
        </row>
        <row r="351">
          <cell r="L351">
            <v>5</v>
          </cell>
        </row>
        <row r="352">
          <cell r="L352">
            <v>5</v>
          </cell>
        </row>
        <row r="353">
          <cell r="L353">
            <v>5</v>
          </cell>
        </row>
        <row r="354">
          <cell r="L354">
            <v>5</v>
          </cell>
        </row>
        <row r="355">
          <cell r="L355">
            <v>5</v>
          </cell>
        </row>
        <row r="356">
          <cell r="L356">
            <v>5</v>
          </cell>
        </row>
        <row r="357">
          <cell r="L357">
            <v>5</v>
          </cell>
        </row>
        <row r="358">
          <cell r="L358">
            <v>5</v>
          </cell>
        </row>
        <row r="359">
          <cell r="L359">
            <v>5</v>
          </cell>
        </row>
        <row r="360">
          <cell r="L360">
            <v>5</v>
          </cell>
        </row>
        <row r="361">
          <cell r="L361">
            <v>5</v>
          </cell>
        </row>
        <row r="362">
          <cell r="L362">
            <v>5</v>
          </cell>
        </row>
        <row r="363">
          <cell r="L363">
            <v>3</v>
          </cell>
        </row>
        <row r="364">
          <cell r="L364">
            <v>4</v>
          </cell>
        </row>
        <row r="365">
          <cell r="L365">
            <v>4</v>
          </cell>
        </row>
        <row r="366">
          <cell r="L366">
            <v>4</v>
          </cell>
        </row>
        <row r="367">
          <cell r="L367">
            <v>4</v>
          </cell>
        </row>
        <row r="368">
          <cell r="L368">
            <v>4</v>
          </cell>
        </row>
        <row r="369">
          <cell r="L369">
            <v>2</v>
          </cell>
        </row>
        <row r="370">
          <cell r="L370">
            <v>5</v>
          </cell>
        </row>
      </sheetData>
      <sheetData sheetId="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M1"/>
      <sheetName val="TM 2"/>
      <sheetName val="TM3"/>
      <sheetName val="TM Oef"/>
      <sheetName val="TM4"/>
      <sheetName val="TM Oef (2)"/>
      <sheetName val="TM Oef (3)"/>
      <sheetName val="Case Study 1"/>
      <sheetName val="Case Study 2"/>
      <sheetName val="Case Study 3"/>
      <sheetName val="Case Study 4"/>
      <sheetName val="TM Oef (opl)"/>
      <sheetName val="Case Study 2 sol"/>
      <sheetName val="Case Study 4 sol"/>
      <sheetName val="TimeSheet"/>
      <sheetName val="Songs (opl)"/>
      <sheetName val="overlapping dates"/>
      <sheetName val="Availability"/>
      <sheetName val="Min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>
        <row r="4">
          <cell r="T4" t="str">
            <v>Jan</v>
          </cell>
        </row>
        <row r="5">
          <cell r="T5" t="str">
            <v>Feb</v>
          </cell>
        </row>
        <row r="6">
          <cell r="T6" t="str">
            <v>Mar</v>
          </cell>
        </row>
        <row r="7">
          <cell r="T7" t="str">
            <v>Apr</v>
          </cell>
        </row>
        <row r="8">
          <cell r="T8" t="str">
            <v>May</v>
          </cell>
        </row>
        <row r="9">
          <cell r="T9" t="str">
            <v>Jun</v>
          </cell>
        </row>
        <row r="10">
          <cell r="T10" t="str">
            <v>Jul</v>
          </cell>
        </row>
        <row r="11">
          <cell r="T11" t="str">
            <v>Aug</v>
          </cell>
        </row>
        <row r="12">
          <cell r="T12" t="str">
            <v>Sep</v>
          </cell>
        </row>
        <row r="13">
          <cell r="T13" t="str">
            <v>Oct</v>
          </cell>
        </row>
        <row r="14">
          <cell r="T14" t="str">
            <v>Nov</v>
          </cell>
        </row>
        <row r="15">
          <cell r="T15" t="str">
            <v>Dec</v>
          </cell>
        </row>
      </sheetData>
      <sheetData sheetId="14">
        <row r="5">
          <cell r="D5">
            <v>39104</v>
          </cell>
        </row>
        <row r="23">
          <cell r="C23">
            <v>1.6666666666666665</v>
          </cell>
        </row>
      </sheetData>
      <sheetData sheetId="15" refreshError="1"/>
      <sheetData sheetId="16" refreshError="1"/>
      <sheetData sheetId="17" refreshError="1"/>
      <sheetData sheetId="18">
        <row r="1">
          <cell r="A1">
            <v>2014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ge de Garde"/>
      <sheetName val="qrySalesDetails"/>
      <sheetName val="tables"/>
      <sheetName val="objets"/>
      <sheetName val="Copy"/>
      <sheetName val="HeightAutofit"/>
      <sheetName val="building blocks"/>
      <sheetName val="VAT"/>
      <sheetName val="LinkToAccess"/>
      <sheetName val="Songs (opl)"/>
    </sheetNames>
    <sheetDataSet>
      <sheetData sheetId="0"/>
      <sheetData sheetId="1">
        <row r="11">
          <cell r="Q11" t="str">
            <v>Beverages</v>
          </cell>
        </row>
        <row r="12">
          <cell r="Q12" t="str">
            <v>Condiments</v>
          </cell>
        </row>
        <row r="13">
          <cell r="Q13" t="str">
            <v>Confections</v>
          </cell>
        </row>
        <row r="14">
          <cell r="Q14" t="str">
            <v>Dairy Products</v>
          </cell>
        </row>
        <row r="15">
          <cell r="Q15" t="str">
            <v>Grains/Cereals</v>
          </cell>
        </row>
        <row r="16">
          <cell r="Q16" t="str">
            <v>Meat/Poultry</v>
          </cell>
        </row>
        <row r="17">
          <cell r="Q17" t="str">
            <v>Produce</v>
          </cell>
        </row>
        <row r="18">
          <cell r="Q18" t="str">
            <v>Seafood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cen1"/>
      <sheetName val="scen2"/>
      <sheetName val="Solver1"/>
      <sheetName val="Solver2"/>
    </sheetNames>
    <sheetDataSet>
      <sheetData sheetId="0"/>
      <sheetData sheetId="1">
        <row r="11">
          <cell r="B11">
            <v>640</v>
          </cell>
        </row>
        <row r="12">
          <cell r="B12">
            <v>0.48</v>
          </cell>
        </row>
      </sheetData>
      <sheetData sheetId="2"/>
      <sheetData sheetId="3"/>
    </sheetDataSet>
  </externalBook>
</externalLink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DP" refreshedDate="44705.045580555554" createdVersion="5" refreshedVersion="7" minRefreshableVersion="3" recordCount="0" supportSubquery="1" supportAdvancedDrill="1" xr:uid="{C078BCE5-27E9-4D04-A193-F3BBBEE940E6}">
  <cacheSource type="external" connectionId="1"/>
  <cacheFields count="2">
    <cacheField name="[Measures].[Sum of Total]" caption="Sum of Total" numFmtId="0" hierarchy="28" level="32767"/>
    <cacheField name="[tblSales].[ForecastDate].[ForecastDate]" caption="ForecastDate" numFmtId="0" hierarchy="24" level="1">
      <sharedItems containsSemiMixedTypes="0" containsNonDate="0" containsDate="1" containsString="0" minDate="2019-01-01T00:00:00" maxDate="2021-06-02T00:00:00" count="30"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</sharedItems>
    </cacheField>
  </cacheFields>
  <cacheHierarchies count="31">
    <cacheHierarchy uniqueName="[tblSales].[OrderID]" caption="OrderID" attribute="1" defaultMemberUniqueName="[tblSales].[OrderID].[All]" allUniqueName="[tblSales].[OrderID].[All]" dimensionUniqueName="[tblSales]" displayFolder="" count="0" memberValueDatatype="20" unbalanced="0"/>
    <cacheHierarchy uniqueName="[tblSales].[ProductID]" caption="ProductID" attribute="1" defaultMemberUniqueName="[tblSales].[ProductID].[All]" allUniqueName="[tblSales].[ProductID].[All]" dimensionUniqueName="[tblSales]" displayFolder="" count="0" memberValueDatatype="20" unbalanced="0"/>
    <cacheHierarchy uniqueName="[tblSales].[ProductName]" caption="ProductName" attribute="1" defaultMemberUniqueName="[tblSales].[ProductName].[All]" allUniqueName="[tblSales].[ProductName].[All]" dimensionUniqueName="[tblSales]" displayFolder="" count="0" memberValueDatatype="130" unbalanced="0"/>
    <cacheHierarchy uniqueName="[tblSales].[CategoryName]" caption="CategoryName" attribute="1" defaultMemberUniqueName="[tblSales].[CategoryName].[All]" allUniqueName="[tblSales].[CategoryName].[All]" dimensionUniqueName="[tblSales]" displayFolder="" count="0" memberValueDatatype="130" unbalanced="0"/>
    <cacheHierarchy uniqueName="[tblSales].[UnitPrice]" caption="UnitPrice" attribute="1" defaultMemberUniqueName="[tblSales].[UnitPrice].[All]" allUniqueName="[tblSales].[UnitPrice].[All]" dimensionUniqueName="[tblSales]" displayFolder="" count="0" memberValueDatatype="5" unbalanced="0"/>
    <cacheHierarchy uniqueName="[tblSales].[Quantity]" caption="Quantity" attribute="1" defaultMemberUniqueName="[tblSales].[Quantity].[All]" allUniqueName="[tblSales].[Quantity].[All]" dimensionUniqueName="[tblSales]" displayFolder="" count="0" memberValueDatatype="20" unbalanced="0"/>
    <cacheHierarchy uniqueName="[tblSales].[Discount]" caption="Discount" attribute="1" defaultMemberUniqueName="[tblSales].[Discount].[All]" allUniqueName="[tblSales].[Discount].[All]" dimensionUniqueName="[tblSales]" displayFolder="" count="0" memberValueDatatype="5" unbalanced="0"/>
    <cacheHierarchy uniqueName="[tblSales].[Total]" caption="Total" attribute="1" defaultMemberUniqueName="[tblSales].[Total].[All]" allUniqueName="[tblSales].[Total].[All]" dimensionUniqueName="[tblSales]" displayFolder="" count="0" memberValueDatatype="5" unbalanced="0"/>
    <cacheHierarchy uniqueName="[tblSales].[CustomerID]" caption="CustomerID" attribute="1" defaultMemberUniqueName="[tblSales].[CustomerID].[All]" allUniqueName="[tblSales].[CustomerID].[All]" dimensionUniqueName="[tblSales]" displayFolder="" count="0" memberValueDatatype="130" unbalanced="0"/>
    <cacheHierarchy uniqueName="[tblSales].[CompanyName]" caption="CompanyName" attribute="1" defaultMemberUniqueName="[tblSales].[CompanyName].[All]" allUniqueName="[tblSales].[CompanyName].[All]" dimensionUniqueName="[tblSales]" displayFolder="" count="0" memberValueDatatype="130" unbalanced="0"/>
    <cacheHierarchy uniqueName="[tblSales].[Address]" caption="Address" attribute="1" defaultMemberUniqueName="[tblSales].[Address].[All]" allUniqueName="[tblSales].[Address].[All]" dimensionUniqueName="[tblSales]" displayFolder="" count="0" memberValueDatatype="130" unbalanced="0"/>
    <cacheHierarchy uniqueName="[tblSales].[City]" caption="City" attribute="1" defaultMemberUniqueName="[tblSales].[City].[All]" allUniqueName="[tblSales].[City].[All]" dimensionUniqueName="[tblSales]" displayFolder="" count="0" memberValueDatatype="130" unbalanced="0"/>
    <cacheHierarchy uniqueName="[tblSales].[Region]" caption="Region" attribute="1" defaultMemberUniqueName="[tblSales].[Region].[All]" allUniqueName="[tblSales].[Region].[All]" dimensionUniqueName="[tblSales]" displayFolder="" count="0" memberValueDatatype="130" unbalanced="0"/>
    <cacheHierarchy uniqueName="[tblSales].[PostalCode]" caption="PostalCode" attribute="1" defaultMemberUniqueName="[tblSales].[PostalCode].[All]" allUniqueName="[tblSales].[PostalCode].[All]" dimensionUniqueName="[tblSales]" displayFolder="" count="0" memberValueDatatype="130" unbalanced="0"/>
    <cacheHierarchy uniqueName="[tblSales].[Country]" caption="Country" attribute="1" defaultMemberUniqueName="[tblSales].[Country].[All]" allUniqueName="[tblSales].[Country].[All]" dimensionUniqueName="[tblSales]" displayFolder="" count="0" memberValueDatatype="130" unbalanced="0"/>
    <cacheHierarchy uniqueName="[tblSales].[OrderDate]" caption="OrderDate" attribute="1" time="1" defaultMemberUniqueName="[tblSales].[OrderDate].[All]" allUniqueName="[tblSales].[OrderDate].[All]" dimensionUniqueName="[tblSales]" displayFolder="" count="0" memberValueDatatype="7" unbalanced="0"/>
    <cacheHierarchy uniqueName="[tblSales].[ShippedDate]" caption="ShippedDate" attribute="1" time="1" defaultMemberUniqueName="[tblSales].[ShippedDate].[All]" allUniqueName="[tblSales].[ShippedDate].[All]" dimensionUniqueName="[tblSales]" displayFolder="" count="0" memberValueDatatype="7" unbalanced="0"/>
    <cacheHierarchy uniqueName="[tblSales].[ShipVia]" caption="ShipVia" attribute="1" defaultMemberUniqueName="[tblSales].[ShipVia].[All]" allUniqueName="[tblSales].[ShipVia].[All]" dimensionUniqueName="[tblSales]" displayFolder="" count="0" memberValueDatatype="20" unbalanced="0"/>
    <cacheHierarchy uniqueName="[tblSales].[ShippingCie]" caption="ShippingCie" attribute="1" defaultMemberUniqueName="[tblSales].[ShippingCie].[All]" allUniqueName="[tblSales].[ShippingCie].[All]" dimensionUniqueName="[tblSales]" displayFolder="" count="0" memberValueDatatype="130" unbalanced="0"/>
    <cacheHierarchy uniqueName="[tblSales].[EmployeeID]" caption="EmployeeID" attribute="1" defaultMemberUniqueName="[tblSales].[EmployeeID].[All]" allUniqueName="[tblSales].[EmployeeID].[All]" dimensionUniqueName="[tblSales]" displayFolder="" count="0" memberValueDatatype="20" unbalanced="0"/>
    <cacheHierarchy uniqueName="[tblSales].[LastName]" caption="LastName" attribute="1" defaultMemberUniqueName="[tblSales].[LastName].[All]" allUniqueName="[tblSales].[LastName].[All]" dimensionUniqueName="[tblSales]" displayFolder="" count="0" memberValueDatatype="130" unbalanced="0"/>
    <cacheHierarchy uniqueName="[tblSales].[FirstName]" caption="FirstName" attribute="1" defaultMemberUniqueName="[tblSales].[FirstName].[All]" allUniqueName="[tblSales].[FirstName].[All]" dimensionUniqueName="[tblSales]" displayFolder="" count="0" memberValueDatatype="130" unbalanced="0"/>
    <cacheHierarchy uniqueName="[tblSales].[OrderDate (Year)]" caption="OrderDate (Year)" attribute="1" defaultMemberUniqueName="[tblSales].[OrderDate (Year)].[All]" allUniqueName="[tblSales].[OrderDate (Year)].[All]" dimensionUniqueName="[tblSales]" displayFolder="" count="0" memberValueDatatype="130" unbalanced="0"/>
    <cacheHierarchy uniqueName="[tblSales].[OrderDate (Month)]" caption="OrderDate (Month)" attribute="1" defaultMemberUniqueName="[tblSales].[OrderDate (Month)].[All]" allUniqueName="[tblSales].[OrderDate (Month)].[All]" dimensionUniqueName="[tblSales]" displayFolder="" count="0" memberValueDatatype="130" unbalanced="0"/>
    <cacheHierarchy uniqueName="[tblSales].[ForecastDate]" caption="ForecastDate" attribute="1" time="1" defaultMemberUniqueName="[tblSales].[ForecastDate].[All]" allUniqueName="[tblSales].[ForecastDate].[All]" dimensionUniqueName="[tblSales]" displayFolder="" count="2" memberValueDatatype="7" unbalanced="0">
      <fieldsUsage count="2">
        <fieldUsage x="-1"/>
        <fieldUsage x="1"/>
      </fieldsUsage>
    </cacheHierarchy>
    <cacheHierarchy uniqueName="[tblSales].[OrderDate (Month Index)]" caption="OrderDate (Month Index)" attribute="1" defaultMemberUniqueName="[tblSales].[OrderDate (Month Index)].[All]" allUniqueName="[tblSales].[OrderDate (Month Index)].[All]" dimensionUniqueName="[tblSales]" displayFolder="" count="0" memberValueDatatype="20" unbalanced="0" hidden="1"/>
    <cacheHierarchy uniqueName="[Measures].[__XL_Count tblSales]" caption="__XL_Count tblSales" measure="1" displayFolder="" measureGroup="tblSales" count="0" hidden="1"/>
    <cacheHierarchy uniqueName="[Measures].[__No measures defined]" caption="__No measures defined" measure="1" displayFolder="" count="0" hidden="1"/>
    <cacheHierarchy uniqueName="[Measures].[Sum of Total]" caption="Sum of Total" measure="1" displayFolder="" measureGroup="tblSales" count="0" oneField="1" hidden="1">
      <fieldsUsage count="1">
        <fieldUsage x="0"/>
      </fieldsUsage>
      <extLst>
        <ext xmlns:x15="http://schemas.microsoft.com/office/spreadsheetml/2010/11/main" uri="{B97F6D7D-B522-45F9-BDA1-12C45D357490}">
          <x15:cacheHierarchy aggregatedColumn="7"/>
        </ext>
      </extLst>
    </cacheHierarchy>
    <cacheHierarchy uniqueName="[Measures].[Sum of OrderID]" caption="Sum of OrderID" measure="1" displayFolder="" measureGroup="tblSales" count="0" hidden="1">
      <extLst>
        <ext xmlns:x15="http://schemas.microsoft.com/office/spreadsheetml/2010/11/main" uri="{B97F6D7D-B522-45F9-BDA1-12C45D357490}">
          <x15:cacheHierarchy aggregatedColumn="0"/>
        </ext>
      </extLst>
    </cacheHierarchy>
    <cacheHierarchy uniqueName="[Measures].[Count of OrderID]" caption="Count of OrderID" measure="1" displayFolder="" measureGroup="tblSales" count="0" hidden="1">
      <extLst>
        <ext xmlns:x15="http://schemas.microsoft.com/office/spreadsheetml/2010/11/main" uri="{B97F6D7D-B522-45F9-BDA1-12C45D357490}">
          <x15:cacheHierarchy aggregatedColumn="0"/>
        </ext>
      </extLst>
    </cacheHierarchy>
  </cacheHierarchies>
  <kpis count="0"/>
  <dimensions count="2">
    <dimension measure="1" name="Measures" uniqueName="[Measures]" caption="Measures"/>
    <dimension name="tblSales" uniqueName="[tblSales]" caption="tblSales"/>
  </dimensions>
  <measureGroups count="1">
    <measureGroup name="tblSales" caption="tblSales"/>
  </measureGroups>
  <maps count="1">
    <map measureGroup="0" dimension="1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invalid="1" saveData="0" refreshedBy="DP" refreshedDate="45090.907152083331" createdVersion="3" refreshedVersion="8" minRefreshableVersion="3" recordCount="0" tupleCache="1" supportSubquery="1" supportAdvancedDrill="1" xr:uid="{DB43ADBA-8A4F-48E3-810A-2E891AAE620D}">
  <cacheSource type="external" connectionId="1"/>
  <cacheFields count="4">
    <cacheField name="[tblSales].[CategoryName].[CategoryName]" caption="CategoryName" numFmtId="0" hierarchy="4" level="1">
      <sharedItems count="3">
        <s v="[tblSales].[CategoryName].&amp;[Produce]" c="Produce"/>
        <s v="[tblSales].[CategoryName].&amp;[Beverages]" c="Beverages"/>
        <s v="[tblSales].[CategoryName].&amp;[Grains/Cereals]" c="Grains/Cereals"/>
      </sharedItems>
    </cacheField>
    <cacheField name="[tblSales].[Country].[Country]" caption="Country" numFmtId="0" hierarchy="15" level="1">
      <sharedItems count="17">
        <s v="[tblSales].[Country].&amp;[Sweden]" c="Sweden"/>
        <s v="[tblSales].[Country].&amp;[France]" c="France"/>
        <s v="[tblSales].[Country].&amp;[Germany]" c="Germany"/>
        <s v="[tblSales].[Country].&amp;[Canada]" c="Canada"/>
        <s v="[tblSales].[Country].&amp;[Austria]" c="Austria"/>
        <s v="[tblSales].[Country].&amp;[UK]" c="UK"/>
        <s v="[tblSales].[Country].&amp;[Portugal]" c="Portugal"/>
        <s v="[tblSales].[Country].&amp;[Norway]" c="Norway"/>
        <s v="[tblSales].[Country].&amp;[Ireland]" c="Ireland"/>
        <s v="[tblSales].[Country].&amp;[Denmark]" c="Denmark"/>
        <s v="[tblSales].[Country].&amp;[Switzerland]" c="Switzerland"/>
        <s v="[tblSales].[Country].&amp;[Spain]" c="Spain"/>
        <s v="[tblSales].[Country].&amp;[Poland]" c="Poland"/>
        <s v="[tblSales].[Country].&amp;[Italy]" c="Italy"/>
        <s v="[tblSales].[Country].&amp;[Finland]" c="Finland"/>
        <s v="[tblSales].[Country].&amp;[Belgium]" c="Belgium"/>
        <s v="[tblSales].[Country].&amp;[Brazil]" c="Brazil"/>
      </sharedItems>
    </cacheField>
    <cacheField name="[tblSales].[LastName].[LastName]" caption="LastName" numFmtId="0" hierarchy="21" level="1">
      <sharedItems count="9">
        <s v="[tblSales].[LastName].&amp;[Dodsworth]" c="Dodsworth"/>
        <s v="[tblSales].[LastName].&amp;[Fuller]" c="Fuller"/>
        <s v="[tblSales].[LastName].&amp;[Peacock]" c="Peacock"/>
        <s v="[tblSales].[LastName].&amp;[King]" c="King"/>
        <s v="[tblSales].[LastName].&amp;[Buchanan]" c="Buchanan"/>
        <s v="[tblSales].[LastName].&amp;[Callahan]" c="Callahan"/>
        <s v="[tblSales].[LastName].&amp;[Suyama]" c="Suyama"/>
        <s v="[tblSales].[LastName].&amp;[Davolio]" c="Davolio"/>
        <s v="[tblSales].[LastName].&amp;[Leverling]" c="Leverling"/>
      </sharedItems>
    </cacheField>
    <cacheField name="[Measures].[MeasuresLevel]" caption="MeasuresLevel" numFmtId="0">
      <sharedItems count="2">
        <s v="[Measures].[Sum of Total]" c="Sum of Total"/>
        <s v="[Measures].[Count of OrderID]" c="Count of OrderID"/>
      </sharedItems>
    </cacheField>
  </cacheFields>
  <cacheHierarchies count="32">
    <cacheHierarchy uniqueName="[Measures]" caption="Measures" attribute="1" keyAttribute="1" defaultMemberUniqueName="[Measures].[__No measures defined]" dimensionUniqueName="[Measures]" displayFolder="" measures="1" count="1" memberValueDatatype="130" unbalanced="0">
      <fieldsUsage count="1">
        <fieldUsage x="3"/>
      </fieldsUsage>
    </cacheHierarchy>
    <cacheHierarchy uniqueName="[tblSales].[OrderID]" caption="OrderID" attribute="1" defaultMemberUniqueName="[tblSales].[OrderID].[All]" allUniqueName="[tblSales].[OrderID].[All]" dimensionUniqueName="[tblSales]" displayFolder="" count="2" memberValueDatatype="20" unbalanced="0"/>
    <cacheHierarchy uniqueName="[tblSales].[ProductID]" caption="ProductID" attribute="1" defaultMemberUniqueName="[tblSales].[ProductID].[All]" allUniqueName="[tblSales].[ProductID].[All]" dimensionUniqueName="[tblSales]" displayFolder="" count="2" memberValueDatatype="20" unbalanced="0"/>
    <cacheHierarchy uniqueName="[tblSales].[ProductName]" caption="ProductName" attribute="1" defaultMemberUniqueName="[tblSales].[ProductName].[All]" allUniqueName="[tblSales].[ProductName].[All]" dimensionUniqueName="[tblSales]" displayFolder="" count="2" memberValueDatatype="130" unbalanced="0"/>
    <cacheHierarchy uniqueName="[tblSales].[CategoryName]" caption="CategoryName" attribute="1" defaultMemberUniqueName="[tblSales].[CategoryName].[All]" allUniqueName="[tblSales].[CategoryName].[All]" dimensionUniqueName="[tblSales]" displayFolder="" count="2" memberValueDatatype="130" unbalanced="0">
      <fieldsUsage count="2">
        <fieldUsage x="-1"/>
        <fieldUsage x="0"/>
      </fieldsUsage>
    </cacheHierarchy>
    <cacheHierarchy uniqueName="[tblSales].[UnitPrice]" caption="UnitPrice" attribute="1" defaultMemberUniqueName="[tblSales].[UnitPrice].[All]" allUniqueName="[tblSales].[UnitPrice].[All]" dimensionUniqueName="[tblSales]" displayFolder="" count="2" memberValueDatatype="5" unbalanced="0"/>
    <cacheHierarchy uniqueName="[tblSales].[Quantity]" caption="Quantity" attribute="1" defaultMemberUniqueName="[tblSales].[Quantity].[All]" allUniqueName="[tblSales].[Quantity].[All]" dimensionUniqueName="[tblSales]" displayFolder="" count="2" memberValueDatatype="20" unbalanced="0"/>
    <cacheHierarchy uniqueName="[tblSales].[Discount]" caption="Discount" attribute="1" defaultMemberUniqueName="[tblSales].[Discount].[All]" allUniqueName="[tblSales].[Discount].[All]" dimensionUniqueName="[tblSales]" displayFolder="" count="2" memberValueDatatype="5" unbalanced="0"/>
    <cacheHierarchy uniqueName="[tblSales].[Total]" caption="Total" attribute="1" defaultMemberUniqueName="[tblSales].[Total].[All]" allUniqueName="[tblSales].[Total].[All]" dimensionUniqueName="[tblSales]" displayFolder="" count="2" memberValueDatatype="5" unbalanced="0"/>
    <cacheHierarchy uniqueName="[tblSales].[CustomerID]" caption="CustomerID" attribute="1" defaultMemberUniqueName="[tblSales].[CustomerID].[All]" allUniqueName="[tblSales].[CustomerID].[All]" dimensionUniqueName="[tblSales]" displayFolder="" count="2" memberValueDatatype="130" unbalanced="0"/>
    <cacheHierarchy uniqueName="[tblSales].[CompanyName]" caption="CompanyName" attribute="1" defaultMemberUniqueName="[tblSales].[CompanyName].[All]" allUniqueName="[tblSales].[CompanyName].[All]" dimensionUniqueName="[tblSales]" displayFolder="" count="2" memberValueDatatype="130" unbalanced="0"/>
    <cacheHierarchy uniqueName="[tblSales].[Address]" caption="Address" attribute="1" defaultMemberUniqueName="[tblSales].[Address].[All]" allUniqueName="[tblSales].[Address].[All]" dimensionUniqueName="[tblSales]" displayFolder="" count="2" memberValueDatatype="130" unbalanced="0"/>
    <cacheHierarchy uniqueName="[tblSales].[City]" caption="City" attribute="1" defaultMemberUniqueName="[tblSales].[City].[All]" allUniqueName="[tblSales].[City].[All]" dimensionUniqueName="[tblSales]" displayFolder="" count="2" memberValueDatatype="130" unbalanced="0"/>
    <cacheHierarchy uniqueName="[tblSales].[Region]" caption="Region" attribute="1" defaultMemberUniqueName="[tblSales].[Region].[All]" allUniqueName="[tblSales].[Region].[All]" dimensionUniqueName="[tblSales]" displayFolder="" count="2" memberValueDatatype="130" unbalanced="0"/>
    <cacheHierarchy uniqueName="[tblSales].[PostalCode]" caption="PostalCode" attribute="1" defaultMemberUniqueName="[tblSales].[PostalCode].[All]" allUniqueName="[tblSales].[PostalCode].[All]" dimensionUniqueName="[tblSales]" displayFolder="" count="2" memberValueDatatype="130" unbalanced="0"/>
    <cacheHierarchy uniqueName="[tblSales].[Country]" caption="Country" attribute="1" defaultMemberUniqueName="[tblSales].[Country].[All]" allUniqueName="[tblSales].[Country].[All]" dimensionUniqueName="[tblSales]" displayFolder="" count="2" memberValueDatatype="130" unbalanced="0">
      <fieldsUsage count="2">
        <fieldUsage x="-1"/>
        <fieldUsage x="1"/>
      </fieldsUsage>
    </cacheHierarchy>
    <cacheHierarchy uniqueName="[tblSales].[OrderDate]" caption="OrderDate" attribute="1" time="1" defaultMemberUniqueName="[tblSales].[OrderDate].[All]" allUniqueName="[tblSales].[OrderDate].[All]" dimensionUniqueName="[tblSales]" displayFolder="" count="2" memberValueDatatype="7" unbalanced="0"/>
    <cacheHierarchy uniqueName="[tblSales].[ShippedDate]" caption="ShippedDate" attribute="1" time="1" defaultMemberUniqueName="[tblSales].[ShippedDate].[All]" allUniqueName="[tblSales].[ShippedDate].[All]" dimensionUniqueName="[tblSales]" displayFolder="" count="2" memberValueDatatype="7" unbalanced="0"/>
    <cacheHierarchy uniqueName="[tblSales].[ShipVia]" caption="ShipVia" attribute="1" defaultMemberUniqueName="[tblSales].[ShipVia].[All]" allUniqueName="[tblSales].[ShipVia].[All]" dimensionUniqueName="[tblSales]" displayFolder="" count="2" memberValueDatatype="20" unbalanced="0"/>
    <cacheHierarchy uniqueName="[tblSales].[ShippingCie]" caption="ShippingCie" attribute="1" defaultMemberUniqueName="[tblSales].[ShippingCie].[All]" allUniqueName="[tblSales].[ShippingCie].[All]" dimensionUniqueName="[tblSales]" displayFolder="" count="2" memberValueDatatype="130" unbalanced="0"/>
    <cacheHierarchy uniqueName="[tblSales].[EmployeeID]" caption="EmployeeID" attribute="1" defaultMemberUniqueName="[tblSales].[EmployeeID].[All]" allUniqueName="[tblSales].[EmployeeID].[All]" dimensionUniqueName="[tblSales]" displayFolder="" count="2" memberValueDatatype="20" unbalanced="0"/>
    <cacheHierarchy uniqueName="[tblSales].[LastName]" caption="LastName" attribute="1" defaultMemberUniqueName="[tblSales].[LastName].[All]" allUniqueName="[tblSales].[LastName].[All]" dimensionUniqueName="[tblSales]" displayFolder="" count="2" memberValueDatatype="130" unbalanced="0">
      <fieldsUsage count="2">
        <fieldUsage x="-1"/>
        <fieldUsage x="2"/>
      </fieldsUsage>
    </cacheHierarchy>
    <cacheHierarchy uniqueName="[tblSales].[FirstName]" caption="FirstName" attribute="1" defaultMemberUniqueName="[tblSales].[FirstName].[All]" allUniqueName="[tblSales].[FirstName].[All]" dimensionUniqueName="[tblSales]" displayFolder="" count="2" memberValueDatatype="130" unbalanced="0"/>
    <cacheHierarchy uniqueName="[tblSales].[OrderDate (Year)]" caption="OrderDate (Year)" attribute="1" defaultMemberUniqueName="[tblSales].[OrderDate (Year)].[All]" allUniqueName="[tblSales].[OrderDate (Year)].[All]" dimensionUniqueName="[tblSales]" displayFolder="" count="2" memberValueDatatype="130" unbalanced="0"/>
    <cacheHierarchy uniqueName="[tblSales].[OrderDate (Month)]" caption="OrderDate (Month)" attribute="1" defaultMemberUniqueName="[tblSales].[OrderDate (Month)].[All]" allUniqueName="[tblSales].[OrderDate (Month)].[All]" dimensionUniqueName="[tblSales]" displayFolder="" count="2" memberValueDatatype="130" unbalanced="0"/>
    <cacheHierarchy uniqueName="[tblSales].[ForecastDate]" caption="ForecastDate" attribute="1" time="1" defaultMemberUniqueName="[tblSales].[ForecastDate].[All]" allUniqueName="[tblSales].[ForecastDate].[All]" dimensionUniqueName="[tblSales]" displayFolder="" count="2" memberValueDatatype="7" unbalanced="0"/>
    <cacheHierarchy uniqueName="[tblSales].[OrderDate (Month Index)]" caption="OrderDate (Month Index)" attribute="1" defaultMemberUniqueName="[tblSales].[OrderDate (Month Index)].[All]" allUniqueName="[tblSales].[OrderDate (Month Index)].[All]" dimensionUniqueName="[tblSales]" displayFolder="" count="2" memberValueDatatype="20" unbalanced="0" hidden="1"/>
    <cacheHierarchy uniqueName="[Measures].[__XL_Count tblSales]" caption="__XL_Count tblSales" measure="1" displayFolder="" measureGroup="tblSales" count="0" hidden="1"/>
    <cacheHierarchy uniqueName="[Measures].[__No measures defined]" caption="__No measures defined" measure="1" displayFolder="" count="0" hidden="1"/>
    <cacheHierarchy uniqueName="[Measures].[Sum of Total]" caption="Sum of Total" measure="1" displayFolder="" measureGroup="tblSales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Sum of OrderID]" caption="Sum of OrderID" measure="1" displayFolder="" measureGroup="tblSales" count="0" hidden="1">
      <extLst>
        <ext xmlns:x15="http://schemas.microsoft.com/office/spreadsheetml/2010/11/main" uri="{B97F6D7D-B522-45F9-BDA1-12C45D357490}">
          <x15:cacheHierarchy aggregatedColumn="1"/>
        </ext>
      </extLst>
    </cacheHierarchy>
    <cacheHierarchy uniqueName="[Measures].[Count of OrderID]" caption="Count of OrderID" measure="1" displayFolder="" measureGroup="tblSales" count="0" hidden="1">
      <extLst>
        <ext xmlns:x15="http://schemas.microsoft.com/office/spreadsheetml/2010/11/main" uri="{B97F6D7D-B522-45F9-BDA1-12C45D357490}">
          <x15:cacheHierarchy aggregatedColumn="1"/>
        </ext>
      </extLst>
    </cacheHierarchy>
  </cacheHierarchies>
  <kpis count="0"/>
  <tupleCache>
    <entries count="48">
      <n v="145830.21">
        <tpls c="2">
          <tpl fld="3" item="0"/>
          <tpl fld="2" item="5"/>
        </tpls>
      </n>
      <n v="285255.89">
        <tpls c="2">
          <tpl fld="3" item="0"/>
          <tpl fld="2" item="2"/>
        </tpls>
      </n>
      <n v="148642.32">
        <tpls c="2">
          <tpl fld="3" item="0"/>
          <tpl fld="2" item="3"/>
        </tpls>
      </n>
      <n v="90948.54">
        <tpls c="2">
          <tpl fld="3" item="0"/>
          <tpl fld="2" item="6"/>
        </tpls>
      </n>
      <n v="231053.09">
        <tpls c="2">
          <tpl fld="3" item="0"/>
          <tpl fld="2" item="7"/>
        </tpls>
      </n>
      <n v="84468.75">
        <tpls c="2">
          <tpl fld="3" item="0"/>
          <tpl fld="2" item="4"/>
        </tpls>
      </n>
      <n v="8979.2000000000007">
        <tpls c="3">
          <tpl fld="3" item="0"/>
          <tpl fld="0" item="0"/>
          <tpl fld="1" item="0"/>
        </tpls>
      </n>
      <n v="13639.79">
        <tpls c="3">
          <tpl fld="3" item="0"/>
          <tpl fld="0" item="2"/>
          <tpl fld="1" item="2"/>
        </tpls>
      </n>
      <n v="6561.45">
        <tpls c="3">
          <tpl fld="3" item="0"/>
          <tpl fld="0" item="2"/>
          <tpl fld="1" item="3"/>
        </tpls>
      </n>
      <n v="23317.3">
        <tpls c="3">
          <tpl fld="3" item="0"/>
          <tpl fld="0" item="1"/>
          <tpl fld="1" item="4"/>
        </tpls>
      </n>
      <n v="54495.12">
        <tpls c="2">
          <tpl fld="3" item="0"/>
          <tpl fld="1" item="0"/>
        </tpls>
      </n>
      <n v="5735.15">
        <tpls c="2">
          <tpl fld="3" item="0"/>
          <tpl fld="1" item="7"/>
        </tpls>
      </n>
      <n v="146878.39999999999">
        <tpls c="2">
          <tpl fld="3" item="0"/>
          <tpl fld="1" item="1"/>
        </tpls>
      </n>
      <n v="128003.83">
        <tpls c="2">
          <tpl fld="3" item="0"/>
          <tpl fld="1" item="4"/>
        </tpls>
      </n>
      <n v="92312.03">
        <tpls c="2">
          <tpl fld="3" item="0"/>
          <tpl fld="2" item="0"/>
        </tpls>
      </n>
      <n v="205">
        <tpls c="2">
          <tpl fld="3" item="1"/>
          <tpl fld="2" item="6"/>
        </tpls>
      </n>
      <n v="185185.41">
        <tpls c="2">
          <tpl fld="3" item="0"/>
          <tpl fld="2" item="1"/>
        </tpls>
      </n>
      <n v="404">
        <tpls c="2">
          <tpl fld="3" item="1"/>
          <tpl fld="2" item="7"/>
        </tpls>
      </n>
      <n v="235514.92">
        <tpls c="2">
          <tpl fld="3" item="0"/>
          <tpl fld="2" item="8"/>
        </tpls>
      </n>
      <n v="386">
        <tpls c="2">
          <tpl fld="3" item="1"/>
          <tpl fld="2" item="8"/>
        </tpls>
      </n>
      <n v="33824.85">
        <tpls c="2">
          <tpl fld="3" item="0"/>
          <tpl fld="1" item="15"/>
        </tpls>
      </n>
      <n v="18810.05">
        <tpls c="2">
          <tpl fld="3" item="0"/>
          <tpl fld="1" item="14"/>
        </tpls>
      </n>
      <n v="230284.59">
        <tpls c="2">
          <tpl fld="3" item="0"/>
          <tpl fld="1" item="2"/>
        </tpls>
      </n>
      <n v="15770.15">
        <tpls c="2">
          <tpl fld="3" item="0"/>
          <tpl fld="1" item="13"/>
        </tpls>
      </n>
      <n v="3531.95">
        <tpls c="2">
          <tpl fld="3" item="0"/>
          <tpl fld="1" item="12"/>
        </tpls>
      </n>
      <n v="17983.2">
        <tpls c="2">
          <tpl fld="3" item="0"/>
          <tpl fld="1" item="11"/>
        </tpls>
      </n>
      <n v="31692.639999999999">
        <tpls c="2">
          <tpl fld="3" item="0"/>
          <tpl fld="1" item="10"/>
        </tpls>
      </n>
      <n v="32661.02">
        <tpls c="2">
          <tpl fld="3" item="0"/>
          <tpl fld="1" item="9"/>
        </tpls>
      </n>
      <n v="49979.91">
        <tpls c="2">
          <tpl fld="3" item="0"/>
          <tpl fld="1" item="8"/>
        </tpls>
      </n>
      <n v="11472.36">
        <tpls c="2">
          <tpl fld="3" item="0"/>
          <tpl fld="1" item="6"/>
        </tpls>
      </n>
      <n v="72170.86">
        <tpls c="2">
          <tpl fld="3" item="0"/>
          <tpl fld="1" item="5"/>
        </tpls>
      </n>
      <n v="300">
        <tpls c="2">
          <tpl fld="3" item="1"/>
          <tpl fld="2" item="5"/>
        </tpls>
      </n>
      <n v="139">
        <tpls c="2">
          <tpl fld="3" item="1"/>
          <tpl fld="2" item="4"/>
        </tpls>
      </n>
      <n v="488">
        <tpls c="2">
          <tpl fld="3" item="1"/>
          <tpl fld="2" item="2"/>
        </tpls>
      </n>
      <n v="273">
        <tpls c="2">
          <tpl fld="3" item="1"/>
          <tpl fld="2" item="1"/>
        </tpls>
      </n>
      <n v="194">
        <tpls c="2">
          <tpl fld="3" item="1"/>
          <tpl fld="2" item="3"/>
        </tpls>
      </n>
      <n v="126">
        <tpls c="2">
          <tpl fld="3" item="1"/>
          <tpl fld="2" item="0"/>
        </tpls>
      </n>
      <n v="37193.440000000002">
        <tpls c="3">
          <tpl fld="3" item="0"/>
          <tpl fld="0" item="1"/>
          <tpl fld="1" item="16"/>
        </tpls>
      </n>
      <n v="24081.69">
        <tpls c="3">
          <tpl fld="3" item="0"/>
          <tpl fld="0" item="1"/>
          <tpl fld="1" item="1"/>
        </tpls>
      </n>
      <n v="13120.67">
        <tpls c="3">
          <tpl fld="3" item="0"/>
          <tpl fld="0" item="0"/>
          <tpl fld="1" item="4"/>
        </tpls>
      </n>
      <n v="16013.11">
        <tpls c="3">
          <tpl fld="3" item="0"/>
          <tpl fld="0" item="0"/>
          <tpl fld="1" item="2"/>
        </tpls>
      </n>
      <n v="9040.6">
        <tpls c="3">
          <tpl fld="3" item="0"/>
          <tpl fld="0" item="0"/>
          <tpl fld="1" item="5"/>
        </tpls>
      </n>
      <n v="14527.7">
        <tpls c="3">
          <tpl fld="3" item="0"/>
          <tpl fld="0" item="2"/>
          <tpl fld="1" item="4"/>
        </tpls>
      </n>
      <n v="11235.32">
        <tpls c="3">
          <tpl fld="3" item="0"/>
          <tpl fld="0" item="2"/>
          <tpl fld="1" item="1"/>
        </tpls>
      </n>
      <n v="7244.8">
        <tpls c="3">
          <tpl fld="3" item="0"/>
          <tpl fld="0" item="2"/>
          <tpl fld="1" item="5"/>
        </tpls>
      </n>
      <n v="13061.31">
        <tpls c="3">
          <tpl fld="3" item="0"/>
          <tpl fld="0" item="1"/>
          <tpl fld="1" item="3"/>
        </tpls>
      </n>
      <n v="54634.12">
        <tpls c="3">
          <tpl fld="3" item="0"/>
          <tpl fld="0" item="1"/>
          <tpl fld="1" item="2"/>
        </tpls>
      </n>
      <n v="15724.97">
        <tpls c="3">
          <tpl fld="3" item="0"/>
          <tpl fld="0" item="0"/>
          <tpl fld="1" item="1"/>
        </tpls>
      </n>
    </entries>
    <queryCache count="31">
      <query mdx="[tblSales].[CategoryName].&amp;[Produce]">
        <tpls c="1">
          <tpl fld="0" item="0"/>
        </tpls>
      </query>
      <query mdx="[tblSales].[Country].&amp;[Sweden]">
        <tpls c="1">
          <tpl fld="1" item="0"/>
        </tpls>
      </query>
      <query mdx="[tblSales].[Country].&amp;[France]">
        <tpls c="1">
          <tpl fld="1" item="1"/>
        </tpls>
      </query>
      <query mdx="[tblSales].[CategoryName].&amp;[Beverages]">
        <tpls c="1">
          <tpl fld="0" item="1"/>
        </tpls>
      </query>
      <query mdx="[tblSales].[Country].&amp;[Germany]">
        <tpls c="1">
          <tpl fld="1" item="2"/>
        </tpls>
      </query>
      <query mdx="[tblSales].[Country].&amp;[Canada]">
        <tpls c="1">
          <tpl fld="1" item="3"/>
        </tpls>
      </query>
      <query mdx="[tblSales].[Country].&amp;[Austria]">
        <tpls c="1">
          <tpl fld="1" item="4"/>
        </tpls>
      </query>
      <query mdx="[tblSales].[Country].&amp;[UK]">
        <tpls c="1">
          <tpl fld="1" item="5"/>
        </tpls>
      </query>
      <query mdx="[tblSales].[Country].&amp;[Portugal]">
        <tpls c="1">
          <tpl fld="1" item="6"/>
        </tpls>
      </query>
      <query mdx="[tblSales].[Country].&amp;[Norway]">
        <tpls c="1">
          <tpl fld="1" item="7"/>
        </tpls>
      </query>
      <query mdx="[tblSales].[Country].&amp;[Ireland]">
        <tpls c="1">
          <tpl fld="1" item="8"/>
        </tpls>
      </query>
      <query mdx="[tblSales].[Country].&amp;[Denmark]">
        <tpls c="1">
          <tpl fld="1" item="9"/>
        </tpls>
      </query>
      <query mdx="[tblSales].[LastName].&amp;[Dodsworth]">
        <tpls c="1">
          <tpl fld="2" item="0"/>
        </tpls>
      </query>
      <query mdx="[tblSales].[LastName].&amp;[Fuller]">
        <tpls c="1">
          <tpl fld="2" item="1"/>
        </tpls>
      </query>
      <query mdx="[tblSales].[LastName].&amp;[Peacock]">
        <tpls c="1">
          <tpl fld="2" item="2"/>
        </tpls>
      </query>
      <query mdx="[tblSales].[Country].&amp;[Switzerland]">
        <tpls c="1">
          <tpl fld="1" item="10"/>
        </tpls>
      </query>
      <query mdx="[tblSales].[Country].&amp;[Spain]">
        <tpls c="1">
          <tpl fld="1" item="11"/>
        </tpls>
      </query>
      <query mdx="[tblSales].[Country].&amp;[Poland]">
        <tpls c="1">
          <tpl fld="1" item="12"/>
        </tpls>
      </query>
      <query mdx="[tblSales].[Country].&amp;[Italy]">
        <tpls c="1">
          <tpl fld="1" item="13"/>
        </tpls>
      </query>
      <query mdx="[tblSales].[Country].&amp;[Finland]">
        <tpls c="1">
          <tpl fld="1" item="14"/>
        </tpls>
      </query>
      <query mdx="[tblSales].[Country].&amp;[Belgium]">
        <tpls c="1">
          <tpl fld="1" item="15"/>
        </tpls>
      </query>
      <query mdx="[tblSales].[LastName].&amp;[King]">
        <tpls c="1">
          <tpl fld="2" item="3"/>
        </tpls>
      </query>
      <query mdx="[Measures].[Sum of Total]">
        <tpls c="1">
          <tpl fld="3" item="0"/>
        </tpls>
      </query>
      <query mdx="[tblSales].[LastName].&amp;[Buchanan]">
        <tpls c="1">
          <tpl fld="2" item="4"/>
        </tpls>
      </query>
      <query mdx="[tblSales].[LastName].&amp;[Callahan]">
        <tpls c="1">
          <tpl fld="2" item="5"/>
        </tpls>
      </query>
      <query mdx="[tblSales].[CategoryName].&amp;[Grains/Cereals]">
        <tpls c="1">
          <tpl fld="0" item="2"/>
        </tpls>
      </query>
      <query mdx="[tblSales].[LastName].&amp;[Suyama]">
        <tpls c="1">
          <tpl fld="2" item="6"/>
        </tpls>
      </query>
      <query mdx="[tblSales].[LastName].&amp;[Davolio]">
        <tpls c="1">
          <tpl fld="2" item="7"/>
        </tpls>
      </query>
      <query mdx="[Measures].[Count of OrderID]">
        <tpls c="1">
          <tpl fld="3" item="1"/>
        </tpls>
      </query>
      <query mdx="[tblSales].[Country].&amp;[Brazil]">
        <tpls c="1">
          <tpl fld="1" item="16"/>
        </tpls>
      </query>
      <query mdx="[tblSales].[LastName].&amp;[Leverling]">
        <tpls c="1">
          <tpl fld="2" item="8"/>
        </tpls>
      </query>
    </queryCache>
  </tupleCache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3904B73-AF2B-4316-940E-5680DAA8AFF7}" name="PivotTable23" cacheId="0" applyNumberFormats="0" applyBorderFormats="0" applyFontFormats="0" applyPatternFormats="0" applyAlignmentFormats="0" applyWidthHeightFormats="1" dataCaption="Values" tag="c6fc169e-28d7-4087-bcb8-70845a2f25c3" updatedVersion="7" minRefreshableVersion="3" visualTotals="0" subtotalHiddenItems="1" rowGrandTotals="0" colGrandTotals="0" itemPrintTitles="1" createdVersion="5" indent="0" compact="0" compactData="0" customListSort="0">
  <location ref="A113:B143" firstHeaderRow="1" firstDataRow="1" firstDataCol="1"/>
  <pivotFields count="2">
    <pivotField dataField="1" compact="0" outline="0" subtotalTop="0" showAll="0"/>
    <pivotField axis="axisRow" compact="0" allDrilled="1" outline="0" subtotalTop="0" showAll="0" dataSourceSort="1" defaultSubtotal="0" defaultAttributeDrillState="1">
      <items count="3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</items>
    </pivotField>
  </pivotFields>
  <rowFields count="1">
    <field x="1"/>
  </rowFields>
  <rowItems count="3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</rowItems>
  <colItems count="1">
    <i/>
  </colItems>
  <dataFields count="1">
    <dataField name="Sum of Total" fld="0" baseField="0" baseItem="0"/>
  </dataFields>
  <pivotHierarchies count="31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</pivotHierarchies>
  <pivotTableStyleInfo name="PivotStyleLight16" showRowHeaders="1" showColHeaders="1" showRowStripes="0" showColStripes="0" showLastColumn="1"/>
  <rowHierarchiesUsage count="1">
    <rowHierarchyUsage hierarchyUsage="24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tblSales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0000000}" name="Table2" displayName="Table2" ref="P21:T33" totalsRowShown="0">
  <autoFilter ref="P21:T33" xr:uid="{00000000-0009-0000-0100-000002000000}"/>
  <tableColumns count="5">
    <tableColumn id="1" xr3:uid="{00000000-0010-0000-0000-000001000000}" name="Causes"/>
    <tableColumn id="2" xr3:uid="{00000000-0010-0000-0000-000002000000}" name="#"/>
    <tableColumn id="3" xr3:uid="{00000000-0010-0000-0000-000003000000}" name="Cumulative Total"/>
    <tableColumn id="4" xr3:uid="{00000000-0010-0000-0000-000004000000}" name="Cumulative %" dataCellStyle="Percent"/>
    <tableColumn id="5" xr3:uid="{00000000-0010-0000-0000-000005000000}" name="80% Cut off" dataCellStyle="Percent"/>
  </tableColumns>
  <tableStyleInfo name="TableStyleMedium3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34A9456F-2B80-42AD-8F36-2EC4ED1FB1E5}" name="tblCashflow" displayName="tblCashflow" ref="B3:F5" totalsRowShown="0" headerRowDxfId="29" dataDxfId="28" tableBorderDxfId="27" headerRowCellStyle="Normal_CHARTS" dataCellStyle="Normal_CHARTS">
  <autoFilter ref="B3:F5" xr:uid="{34A9456F-2B80-42AD-8F36-2EC4ED1FB1E5}"/>
  <tableColumns count="5">
    <tableColumn id="1" xr3:uid="{BFCA6B36-BC2E-4A2A-8A40-AC8EEE760CAA}" name="Points attribués à:" dataDxfId="26" dataCellStyle="Normal_CHARTS"/>
    <tableColumn id="2" xr3:uid="{BFA90F12-2F70-486D-8183-FF7D6A1B8DCE}" name="Cash  Flow" dataDxfId="25" dataCellStyle="Normal_CHARTS"/>
    <tableColumn id="3" xr3:uid="{0AE72EB9-2421-402F-ADA5-11C0D36FEC02}" name="Liquidité" dataDxfId="24" dataCellStyle="Normal_CHARTS"/>
    <tableColumn id="4" xr3:uid="{A1CD5274-E187-4474-9429-588CC8E94259}" name="Solvabilité" dataDxfId="23" dataCellStyle="Normal_CHARTS"/>
    <tableColumn id="5" xr3:uid="{C3791780-0EB2-4657-9DDD-B71ED062EE81}" name="Rentabilité" dataDxfId="22" dataCellStyle="Normal_CHARTS"/>
  </tableColumns>
  <tableStyleInfo name="TableStyleMedium4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F68372A0-D895-4157-835C-C0AD0A3E5344}" name="Table34" displayName="Table34" ref="B2:C25" totalsRowShown="0" headerRowDxfId="21" headerRowBorderDxfId="20">
  <autoFilter ref="B2:C25" xr:uid="{F82926EF-D7AC-4C2D-A65D-10A8DA0CEECA}"/>
  <tableColumns count="2">
    <tableColumn id="1" xr3:uid="{E1BCE651-489F-43BD-B752-F9FE309E73AE}" name="Average Weekly Hours Worked"/>
    <tableColumn id="2" xr3:uid="{CBE860C6-E94F-4342-8768-64878A7F22E0}" name="Average Reported Job Satisfaction (1-10)"/>
  </tableColumns>
  <tableStyleInfo name="TableStyleMedium3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1000000}" name="Table3" displayName="Table3" ref="A22:F36" totalsRowShown="0" headerRowCellStyle="Normal 2" dataCellStyle="Normal 2">
  <autoFilter ref="A22:F36" xr:uid="{00000000-0009-0000-0100-000001000000}"/>
  <tableColumns count="6">
    <tableColumn id="1" xr3:uid="{00000000-0010-0000-0100-000001000000}" name="Period" dataDxfId="19" dataCellStyle="Normal 2"/>
    <tableColumn id="2" xr3:uid="{00000000-0010-0000-0100-000002000000}" name="invisible" dataCellStyle="Normal 2"/>
    <tableColumn id="3" xr3:uid="{00000000-0010-0000-0100-000003000000}" name="End" dataCellStyle="Normal 2"/>
    <tableColumn id="4" xr3:uid="{00000000-0010-0000-0100-000004000000}" name="plus"/>
    <tableColumn id="5" xr3:uid="{00000000-0010-0000-0100-000005000000}" name="minus"/>
    <tableColumn id="6" xr3:uid="{00000000-0010-0000-0100-000006000000}" name="Start" dataCellStyle="Normal 2"/>
  </tableColumns>
  <tableStyleInfo name="TableStyleLight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DE7FD7F1-C9C6-45C8-AEDF-FE6024F82320}" name="tblAllAmSals" displayName="tblAllAmSals" ref="B4:C621" totalsRowShown="0" headerRowDxfId="18" dataDxfId="16" headerRowBorderDxfId="17" tableBorderDxfId="15" totalsRowBorderDxfId="14">
  <autoFilter ref="B4:C621" xr:uid="{00000000-0009-0000-0100-000002000000}"/>
  <tableColumns count="2">
    <tableColumn id="1" xr3:uid="{00000000-0010-0000-0200-000001000000}" name="Salary in USD" dataDxfId="13"/>
    <tableColumn id="3" xr3:uid="{00000000-0010-0000-0200-000003000000}" name="Job Type" dataDxfId="12"/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DF52F822-13E6-4A21-A865-9FDDEE1D418C}" name="Table14" displayName="Table14" ref="C5:H305" totalsRowShown="0" headerRowDxfId="11" dataDxfId="10" tableBorderDxfId="9" totalsRowBorderDxfId="8">
  <autoFilter ref="C5:H305" xr:uid="{00000000-0009-0000-0100-000003000000}"/>
  <tableColumns count="6">
    <tableColumn id="1" xr3:uid="{00000000-0010-0000-0500-000001000000}" name="#" dataDxfId="7"/>
    <tableColumn id="2" xr3:uid="{00000000-0010-0000-0500-000002000000}" name="Issue" dataDxfId="6"/>
    <tableColumn id="3" xr3:uid="{00000000-0010-0000-0500-000003000000}" name="Priority" dataDxfId="5"/>
    <tableColumn id="4" xr3:uid="{00000000-0010-0000-0500-000004000000}" name="Open" dataDxfId="4"/>
    <tableColumn id="5" xr3:uid="{00000000-0010-0000-0500-000005000000}" name="Close" dataDxfId="3"/>
    <tableColumn id="6" xr3:uid="{00000000-0010-0000-0500-000006000000}" name="Comments" dataDxfId="2"/>
  </tableColumns>
  <tableStyleInfo name="TableStyleLight11" showFirstColumn="0" showLastColumn="0" showRowStripes="1" showColumnStripes="0"/>
</table>
</file>

<file path=xl/theme/_rels/theme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MijnThema">
  <a:themeElements>
    <a:clrScheme name="Foundry">
      <a:dk1>
        <a:sysClr val="windowText" lastClr="000000"/>
      </a:dk1>
      <a:lt1>
        <a:sysClr val="window" lastClr="FFFFFF"/>
      </a:lt1>
      <a:dk2>
        <a:srgbClr val="676A55"/>
      </a:dk2>
      <a:lt2>
        <a:srgbClr val="EAEBDE"/>
      </a:lt2>
      <a:accent1>
        <a:srgbClr val="72A376"/>
      </a:accent1>
      <a:accent2>
        <a:srgbClr val="B0CCB0"/>
      </a:accent2>
      <a:accent3>
        <a:srgbClr val="A8CDD7"/>
      </a:accent3>
      <a:accent4>
        <a:srgbClr val="C0BEAF"/>
      </a:accent4>
      <a:accent5>
        <a:srgbClr val="CEC597"/>
      </a:accent5>
      <a:accent6>
        <a:srgbClr val="E8B7B7"/>
      </a:accent6>
      <a:hlink>
        <a:srgbClr val="DB5353"/>
      </a:hlink>
      <a:folHlink>
        <a:srgbClr val="903638"/>
      </a:folHlink>
    </a:clrScheme>
    <a:fontScheme name="Foundry">
      <a:majorFont>
        <a:latin typeface="Rockwell"/>
        <a:ea typeface=""/>
        <a:cs typeface=""/>
        <a:font script="Grek" typeface="Cambria"/>
        <a:font script="Cyrl" typeface="Cambria"/>
        <a:font script="Jpan" typeface="HG明朝B"/>
        <a:font script="Hang" typeface="바탕"/>
        <a:font script="Hans" typeface="方正姚体"/>
        <a:font script="Hant" typeface="微軟正黑體"/>
        <a:font script="Arab" typeface="Times New Roman"/>
        <a:font script="Hebr" typeface="David"/>
        <a:font script="Thai" typeface="JasmineUPC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ajorFont>
      <a:minorFont>
        <a:latin typeface="Rockwell"/>
        <a:ea typeface=""/>
        <a:cs typeface=""/>
        <a:font script="Grek" typeface="Cambria"/>
        <a:font script="Cyrl" typeface="Cambria"/>
        <a:font script="Jpan" typeface="HG明朝B"/>
        <a:font script="Hang" typeface="바탕"/>
        <a:font script="Hans" typeface="方正姚体"/>
        <a:font script="Hant" typeface="標楷體"/>
        <a:font script="Arab" typeface="Times New Roman"/>
        <a:font script="Hebr" typeface="David"/>
        <a:font script="Thai" typeface="JasmineUPC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inorFont>
    </a:fontScheme>
    <a:fmtScheme name="Foundry">
      <a:fillStyleLst>
        <a:solidFill>
          <a:schemeClr val="phClr"/>
        </a:solidFill>
        <a:gradFill rotWithShape="1">
          <a:gsLst>
            <a:gs pos="0">
              <a:schemeClr val="phClr">
                <a:tint val="70000"/>
                <a:satMod val="180000"/>
              </a:schemeClr>
            </a:gs>
            <a:gs pos="62000">
              <a:schemeClr val="phClr">
                <a:tint val="30000"/>
                <a:satMod val="180000"/>
              </a:schemeClr>
            </a:gs>
            <a:gs pos="100000">
              <a:schemeClr val="phClr">
                <a:tint val="22000"/>
                <a:satMod val="180000"/>
              </a:schemeClr>
            </a:gs>
          </a:gsLst>
          <a:lin ang="16200000" scaled="0"/>
        </a:gradFill>
        <a:gradFill rotWithShape="1">
          <a:gsLst>
            <a:gs pos="0">
              <a:schemeClr val="phClr">
                <a:shade val="58000"/>
                <a:satMod val="150000"/>
              </a:schemeClr>
            </a:gs>
            <a:gs pos="72000">
              <a:schemeClr val="phClr">
                <a:tint val="90000"/>
                <a:satMod val="135000"/>
              </a:schemeClr>
            </a:gs>
            <a:gs pos="100000">
              <a:schemeClr val="phClr">
                <a:tint val="80000"/>
                <a:satMod val="15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80000"/>
            </a:schemeClr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50800" dist="38100" dir="5400000" rotWithShape="0">
              <a:srgbClr val="000000">
                <a:alpha val="43137"/>
              </a:srgbClr>
            </a:outerShdw>
          </a:effectLst>
        </a:effectStyle>
        <a:effectStyle>
          <a:effectLst>
            <a:outerShdw blurRad="50800" dist="38100" dir="5400000" rotWithShape="0">
              <a:srgbClr val="000000">
                <a:alpha val="43137"/>
              </a:srgbClr>
            </a:outerShdw>
          </a:effectLst>
        </a:effectStyle>
        <a:effectStyle>
          <a:effectLst>
            <a:outerShdw blurRad="50800" dist="38100" dir="5400000" rotWithShape="0">
              <a:srgbClr val="000000">
                <a:alpha val="43137"/>
              </a:srgbClr>
            </a:outerShdw>
          </a:effectLst>
          <a:scene3d>
            <a:camera prst="orthographicFront" fov="0">
              <a:rot lat="0" lon="0" rev="0"/>
            </a:camera>
            <a:lightRig rig="soft" dir="tl">
              <a:rot lat="0" lon="0" rev="20000000"/>
            </a:lightRig>
          </a:scene3d>
          <a:sp3d prstMaterial="matte">
            <a:bevelT w="63500" h="63500" prst="coolSlant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75000"/>
                <a:satMod val="400000"/>
              </a:schemeClr>
            </a:gs>
            <a:gs pos="20000">
              <a:schemeClr val="phClr">
                <a:tint val="80000"/>
                <a:satMod val="355000"/>
              </a:schemeClr>
            </a:gs>
            <a:gs pos="100000">
              <a:schemeClr val="phClr">
                <a:tint val="95000"/>
                <a:shade val="55000"/>
                <a:satMod val="355000"/>
              </a:schemeClr>
            </a:gs>
          </a:gsLst>
          <a:path path="circle">
            <a:fillToRect l="67500" t="35000" r="32500" b="65000"/>
          </a:path>
        </a:gradFill>
        <a:blipFill>
          <a:blip xmlns:r="http://schemas.openxmlformats.org/officeDocument/2006/relationships" r:embed="rId1">
            <a:duotone>
              <a:schemeClr val="phClr">
                <a:shade val="30000"/>
                <a:satMod val="120000"/>
              </a:schemeClr>
              <a:schemeClr val="phClr">
                <a:tint val="70000"/>
                <a:satMod val="250000"/>
              </a:schemeClr>
            </a:duotone>
          </a:blip>
          <a:tile tx="0" ty="0" sx="50000" sy="50000" flip="none" algn="t"/>
        </a:blip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5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.x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6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2.xml"/><Relationship Id="rId2" Type="http://schemas.openxmlformats.org/officeDocument/2006/relationships/printerSettings" Target="../printerSettings/printerSettings7.bin"/><Relationship Id="rId1" Type="http://schemas.openxmlformats.org/officeDocument/2006/relationships/pivotTable" Target="../pivotTables/pivotTable1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8.bin"/><Relationship Id="rId4" Type="http://schemas.openxmlformats.org/officeDocument/2006/relationships/ctrlProp" Target="../ctrlProps/ctrlProp1.x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9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3.vml"/><Relationship Id="rId1" Type="http://schemas.openxmlformats.org/officeDocument/2006/relationships/drawing" Target="../drawings/drawing19.xml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2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2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2.xml"/><Relationship Id="rId2" Type="http://schemas.openxmlformats.org/officeDocument/2006/relationships/vmlDrawing" Target="../drawings/vmlDrawing5.vml"/><Relationship Id="rId1" Type="http://schemas.openxmlformats.org/officeDocument/2006/relationships/drawing" Target="../drawings/drawing23.xml"/><Relationship Id="rId5" Type="http://schemas.openxmlformats.org/officeDocument/2006/relationships/table" Target="../tables/table5.xml"/><Relationship Id="rId4" Type="http://schemas.openxmlformats.org/officeDocument/2006/relationships/ctrlProp" Target="../ctrlProps/ctrlProp3.xml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3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6.xml"/><Relationship Id="rId1" Type="http://schemas.openxmlformats.org/officeDocument/2006/relationships/drawing" Target="../drawings/drawing25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4A54C6-3A76-4E3E-9F30-81E6E508F95A}">
  <sheetPr codeName="Sheet24"/>
  <dimension ref="A1:A33"/>
  <sheetViews>
    <sheetView tabSelected="1" workbookViewId="0">
      <selection activeCell="D24" sqref="D24"/>
    </sheetView>
  </sheetViews>
  <sheetFormatPr defaultRowHeight="14.25"/>
  <cols>
    <col min="1" max="1" width="21.625" style="95" bestFit="1" customWidth="1"/>
    <col min="2" max="16384" width="9" style="95"/>
  </cols>
  <sheetData>
    <row r="1" spans="1:1" ht="15">
      <c r="A1" s="245" t="s">
        <v>314</v>
      </c>
    </row>
    <row r="2" spans="1:1" ht="15">
      <c r="A2" s="245" t="s">
        <v>292</v>
      </c>
    </row>
    <row r="3" spans="1:1" ht="15">
      <c r="A3" s="246">
        <v>45225</v>
      </c>
    </row>
    <row r="4" spans="1:1" ht="15">
      <c r="A4" s="245" t="s">
        <v>313</v>
      </c>
    </row>
    <row r="9" spans="1:1">
      <c r="A9" s="247" t="s">
        <v>293</v>
      </c>
    </row>
    <row r="10" spans="1:1">
      <c r="A10" s="247" t="s">
        <v>294</v>
      </c>
    </row>
    <row r="11" spans="1:1">
      <c r="A11" s="247" t="s">
        <v>295</v>
      </c>
    </row>
    <row r="12" spans="1:1">
      <c r="A12" s="247" t="s">
        <v>296</v>
      </c>
    </row>
    <row r="13" spans="1:1">
      <c r="A13" s="247" t="s">
        <v>297</v>
      </c>
    </row>
    <row r="14" spans="1:1">
      <c r="A14" s="247" t="s">
        <v>298</v>
      </c>
    </row>
    <row r="15" spans="1:1">
      <c r="A15" s="247" t="s">
        <v>299</v>
      </c>
    </row>
    <row r="16" spans="1:1">
      <c r="A16" s="247" t="s">
        <v>300</v>
      </c>
    </row>
    <row r="17" spans="1:1">
      <c r="A17" s="247" t="s">
        <v>301</v>
      </c>
    </row>
    <row r="18" spans="1:1">
      <c r="A18" s="247" t="s">
        <v>302</v>
      </c>
    </row>
    <row r="19" spans="1:1">
      <c r="A19" s="247" t="s">
        <v>303</v>
      </c>
    </row>
    <row r="20" spans="1:1">
      <c r="A20" s="247" t="s">
        <v>304</v>
      </c>
    </row>
    <row r="21" spans="1:1">
      <c r="A21" s="247" t="s">
        <v>305</v>
      </c>
    </row>
    <row r="22" spans="1:1">
      <c r="A22" s="247" t="s">
        <v>306</v>
      </c>
    </row>
    <row r="23" spans="1:1">
      <c r="A23" s="247" t="s">
        <v>307</v>
      </c>
    </row>
    <row r="24" spans="1:1">
      <c r="A24" s="247" t="s">
        <v>308</v>
      </c>
    </row>
    <row r="25" spans="1:1">
      <c r="A25" s="247" t="s">
        <v>309</v>
      </c>
    </row>
    <row r="26" spans="1:1">
      <c r="A26" s="247" t="s">
        <v>310</v>
      </c>
    </row>
    <row r="27" spans="1:1">
      <c r="A27" s="247" t="s">
        <v>311</v>
      </c>
    </row>
    <row r="28" spans="1:1">
      <c r="A28" s="247" t="s">
        <v>312</v>
      </c>
    </row>
    <row r="29" spans="1:1">
      <c r="A29" s="247" t="s">
        <v>319</v>
      </c>
    </row>
    <row r="30" spans="1:1">
      <c r="A30" s="247" t="s">
        <v>333</v>
      </c>
    </row>
    <row r="31" spans="1:1">
      <c r="A31" s="247" t="s">
        <v>362</v>
      </c>
    </row>
    <row r="32" spans="1:1">
      <c r="A32" s="247" t="s">
        <v>386</v>
      </c>
    </row>
    <row r="33" spans="1:1">
      <c r="A33" s="247" t="s">
        <v>418</v>
      </c>
    </row>
  </sheetData>
  <hyperlinks>
    <hyperlink ref="A9" location="'Stacked Bars'!A1" display="Stacked Bars" xr:uid="{35AD2363-50AB-4011-B383-04A7C69AD93F}"/>
    <hyperlink ref="A10" location="'Logarithmique'!A1" display="Logarithmique" xr:uid="{2325A81C-7039-495F-A6D0-670DBF0AC39F}"/>
    <hyperlink ref="A11" location="'Pareto'!A1" display="Pareto" xr:uid="{C40D84D5-6742-47F0-A344-A6AE47A2288D}"/>
    <hyperlink ref="A12" location="'Age pyramid'!A1" display="Age pyramid" xr:uid="{E507097D-8C6E-4785-A0A2-76B665B43150}"/>
    <hyperlink ref="A13" location="'Doughnut'!A1" display="Doughnut" xr:uid="{B31331F9-E598-4363-996F-9B513A5CF267}"/>
    <hyperlink ref="A14" location="'histogram'!A1" display="histogram" xr:uid="{AC4A49C0-37B3-49C5-9F33-4827AB3BE969}"/>
    <hyperlink ref="A15" location="'Data Pie - Mini'!A1" display="Data Pie - Mini" xr:uid="{F71AA062-50F8-4BA3-9AB3-BFEF4C81E3EB}"/>
    <hyperlink ref="A16" location="'Data Dougnut'!A1" display="Data Dougnut" xr:uid="{DC488065-73D0-454B-AF51-EA3812554921}"/>
    <hyperlink ref="A17" location="'Compare - Radar'!A1" display="Compare - Radar" xr:uid="{4304754D-B36D-4832-98D4-4DDA94423CB4}"/>
    <hyperlink ref="A18" location="'XY Scatter'!A1" display="XY Scatter" xr:uid="{D1DFE0D9-9A80-4B7A-8BD3-8223113915B8}"/>
    <hyperlink ref="A19" location="'Ladder - old'!A1" display="Ladder" xr:uid="{17DFE847-8D7A-4CE0-8DF8-D56E0549D94B}"/>
    <hyperlink ref="A20" location="'new charts 365'!A1" display="new charts 365" xr:uid="{460D6FEC-3D3B-4474-A9BE-28D5B69BA82C}"/>
    <hyperlink ref="A21" location="'Bubble vb'!A1" display="Bubble vb" xr:uid="{59729A81-6A83-409A-814E-2B551FE16EF1}"/>
    <hyperlink ref="A22" location="'Doc Distributie'!A1" display="Doc Distributie" xr:uid="{A70AC1B8-9221-4021-A751-4977AE5D2613}"/>
    <hyperlink ref="A23" location="'Tornado Final '!A1" display="Tornado Final " xr:uid="{6A39EB6C-3ADB-4D03-9287-5FFCBCCB1E4F}"/>
    <hyperlink ref="A24" location="'KPI Chart'!A1" display="KPI Chart" xr:uid="{6CD985BF-2315-4001-A7ED-29C4CB67C8E2}"/>
    <hyperlink ref="A25" location="'WaffleChart'!A1" display="WaffleChart" xr:uid="{20A90962-2250-4200-BA78-A38E5AC3EE66}"/>
    <hyperlink ref="A26" location="'Waffle Chart source'!A1" display="Waffle Chart source" xr:uid="{E6BAB8E7-6B51-4435-9479-6FCBA30EB8C9}"/>
    <hyperlink ref="A27" location="'Error bars'!A1" display="Error bars" xr:uid="{EA9ADF7D-F93E-4DA7-9800-BE16AAF46C8A}"/>
    <hyperlink ref="A28" location="'Todays date'!A1" display="Todays date" xr:uid="{D8FD72DD-C157-463A-B274-B2E88E0DED14}"/>
    <hyperlink ref="A29" location="Stock!A1" display="Stock chart" xr:uid="{797B7D59-1BCF-46B6-8511-671AECF2235C}"/>
    <hyperlink ref="A30" location="'Power Sales'!A1" display="Power Sales " xr:uid="{8A33D9FC-4E6A-43E2-8D8F-631BC5988436}"/>
    <hyperlink ref="A31" location="'US Salaries'!A1" display="Salaries dynamically" xr:uid="{FAB64914-5745-49F9-84E9-5BCAF0D137B7}"/>
    <hyperlink ref="A32" location="'World Time Zones'!A1" display="World time zones" xr:uid="{747567C3-2BA6-4510-B824-1D7986CB0799}"/>
    <hyperlink ref="A33" location="'Issue Log'!A1" display="Issue tracker" xr:uid="{A16BC864-F076-4832-9A7C-BBE827F38624}"/>
  </hyperlink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/>
  <dimension ref="A1:G5"/>
  <sheetViews>
    <sheetView workbookViewId="0">
      <selection activeCell="D24" sqref="D24"/>
    </sheetView>
  </sheetViews>
  <sheetFormatPr defaultColWidth="13.625" defaultRowHeight="18"/>
  <cols>
    <col min="1" max="1" width="9.875" style="20" customWidth="1"/>
    <col min="2" max="2" width="27.375" style="20" customWidth="1"/>
    <col min="3" max="4" width="18.75" style="20" customWidth="1"/>
    <col min="5" max="5" width="14.75" style="20" customWidth="1"/>
    <col min="6" max="6" width="14.875" style="20" customWidth="1"/>
    <col min="7" max="16384" width="13.625" style="20"/>
  </cols>
  <sheetData>
    <row r="1" spans="1:7" ht="30.75" customHeight="1">
      <c r="A1" s="248" t="s">
        <v>387</v>
      </c>
      <c r="G1" s="19"/>
    </row>
    <row r="2" spans="1:7">
      <c r="G2" s="21"/>
    </row>
    <row r="3" spans="1:7">
      <c r="B3" s="171" t="s">
        <v>131</v>
      </c>
      <c r="C3" s="171" t="s">
        <v>132</v>
      </c>
      <c r="D3" s="171" t="s">
        <v>133</v>
      </c>
      <c r="E3" s="171" t="s">
        <v>134</v>
      </c>
      <c r="F3" s="171" t="s">
        <v>135</v>
      </c>
      <c r="G3" s="22"/>
    </row>
    <row r="4" spans="1:7">
      <c r="B4" s="172" t="s">
        <v>136</v>
      </c>
      <c r="C4" s="173">
        <v>89</v>
      </c>
      <c r="D4" s="173">
        <v>85</v>
      </c>
      <c r="E4" s="173">
        <v>44</v>
      </c>
      <c r="F4" s="174">
        <v>90</v>
      </c>
    </row>
    <row r="5" spans="1:7">
      <c r="B5" s="175" t="s">
        <v>137</v>
      </c>
      <c r="C5" s="176">
        <v>75</v>
      </c>
      <c r="D5" s="176">
        <v>70</v>
      </c>
      <c r="E5" s="176">
        <v>80</v>
      </c>
      <c r="F5" s="177">
        <v>70</v>
      </c>
    </row>
  </sheetData>
  <hyperlinks>
    <hyperlink ref="A1" location="Overview!A1" display="Overview!A1" xr:uid="{858C41B5-1722-4362-BD66-67AEBA404D82}"/>
  </hyperlinks>
  <pageMargins left="0.75" right="0.75" top="1" bottom="1" header="0.5" footer="0.5"/>
  <headerFooter alignWithMargins="0">
    <oddHeader>&amp;A</oddHeader>
    <oddFooter>Page &amp;P</oddFooter>
  </headerFooter>
  <drawing r:id="rId1"/>
  <tableParts count="1">
    <tablePart r:id="rId2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311D9A-E9EF-4CE5-BE19-D4A0A07827DF}">
  <sheetPr codeName="Sheet20"/>
  <dimension ref="A1:C27"/>
  <sheetViews>
    <sheetView zoomScaleNormal="100" workbookViewId="0">
      <selection activeCell="D24" sqref="D24"/>
    </sheetView>
  </sheetViews>
  <sheetFormatPr defaultColWidth="8.75" defaultRowHeight="14.25"/>
  <cols>
    <col min="1" max="1" width="9.875" customWidth="1"/>
    <col min="2" max="2" width="42.75" bestFit="1" customWidth="1"/>
    <col min="3" max="3" width="50.375" customWidth="1"/>
  </cols>
  <sheetData>
    <row r="1" spans="1:3" ht="30.75" customHeight="1" thickBot="1">
      <c r="A1" s="248" t="s">
        <v>387</v>
      </c>
    </row>
    <row r="2" spans="1:3" s="91" customFormat="1" ht="19.5" thickBot="1">
      <c r="B2" s="90" t="s">
        <v>288</v>
      </c>
      <c r="C2" s="90" t="s">
        <v>289</v>
      </c>
    </row>
    <row r="3" spans="1:3">
      <c r="B3" s="92">
        <v>38</v>
      </c>
      <c r="C3" s="92">
        <v>7.5</v>
      </c>
    </row>
    <row r="4" spans="1:3">
      <c r="B4" s="93">
        <v>39</v>
      </c>
      <c r="C4" s="93">
        <v>7.5</v>
      </c>
    </row>
    <row r="5" spans="1:3">
      <c r="B5" s="93">
        <v>40</v>
      </c>
      <c r="C5" s="93">
        <v>8.1</v>
      </c>
    </row>
    <row r="6" spans="1:3">
      <c r="B6" s="93">
        <v>41</v>
      </c>
      <c r="C6" s="93">
        <v>8.6999999999999993</v>
      </c>
    </row>
    <row r="7" spans="1:3">
      <c r="B7" s="93">
        <v>42</v>
      </c>
      <c r="C7" s="93">
        <v>8.4</v>
      </c>
    </row>
    <row r="8" spans="1:3">
      <c r="B8" s="93">
        <v>43</v>
      </c>
      <c r="C8" s="93">
        <v>7.9</v>
      </c>
    </row>
    <row r="9" spans="1:3">
      <c r="B9" s="93">
        <v>44</v>
      </c>
      <c r="C9" s="93">
        <v>7.2</v>
      </c>
    </row>
    <row r="10" spans="1:3">
      <c r="B10" s="93">
        <v>45</v>
      </c>
      <c r="C10" s="93">
        <v>7</v>
      </c>
    </row>
    <row r="11" spans="1:3">
      <c r="B11" s="93">
        <v>46</v>
      </c>
      <c r="C11" s="93">
        <v>6.7</v>
      </c>
    </row>
    <row r="12" spans="1:3">
      <c r="B12" s="93">
        <v>47</v>
      </c>
      <c r="C12" s="93">
        <v>6.3</v>
      </c>
    </row>
    <row r="13" spans="1:3">
      <c r="B13" s="93">
        <v>48</v>
      </c>
      <c r="C13" s="93">
        <v>5.9</v>
      </c>
    </row>
    <row r="14" spans="1:3">
      <c r="B14" s="93">
        <v>49</v>
      </c>
      <c r="C14" s="93">
        <v>5.2</v>
      </c>
    </row>
    <row r="15" spans="1:3">
      <c r="B15" s="93">
        <v>50</v>
      </c>
      <c r="C15" s="93">
        <v>4.9000000000000004</v>
      </c>
    </row>
    <row r="16" spans="1:3">
      <c r="B16" s="93">
        <v>51</v>
      </c>
      <c r="C16" s="93">
        <v>5</v>
      </c>
    </row>
    <row r="17" spans="2:3">
      <c r="B17" s="93">
        <v>52</v>
      </c>
      <c r="C17" s="93">
        <v>5.0999999999999996</v>
      </c>
    </row>
    <row r="18" spans="2:3">
      <c r="B18" s="93">
        <v>53</v>
      </c>
      <c r="C18" s="93">
        <v>4.3</v>
      </c>
    </row>
    <row r="19" spans="2:3">
      <c r="B19" s="93">
        <v>54</v>
      </c>
      <c r="C19" s="93">
        <v>4.5</v>
      </c>
    </row>
    <row r="20" spans="2:3">
      <c r="B20" s="93">
        <v>55</v>
      </c>
      <c r="C20" s="93">
        <v>4.0999999999999996</v>
      </c>
    </row>
    <row r="21" spans="2:3">
      <c r="B21" s="93">
        <v>56</v>
      </c>
      <c r="C21" s="93">
        <v>4.5999999999999996</v>
      </c>
    </row>
    <row r="22" spans="2:3">
      <c r="B22" s="93">
        <v>57</v>
      </c>
      <c r="C22" s="93">
        <v>3.1</v>
      </c>
    </row>
    <row r="23" spans="2:3">
      <c r="B23" s="93">
        <v>58</v>
      </c>
      <c r="C23" s="93">
        <v>3</v>
      </c>
    </row>
    <row r="24" spans="2:3">
      <c r="B24" s="93">
        <v>59</v>
      </c>
      <c r="C24" s="93">
        <v>3.4</v>
      </c>
    </row>
    <row r="25" spans="2:3" ht="15" thickBot="1">
      <c r="B25" s="94">
        <v>60</v>
      </c>
      <c r="C25" s="94">
        <v>2.8</v>
      </c>
    </row>
    <row r="27" spans="2:3">
      <c r="B27" t="s">
        <v>290</v>
      </c>
      <c r="C27" t="s">
        <v>291</v>
      </c>
    </row>
  </sheetData>
  <hyperlinks>
    <hyperlink ref="A1" location="Overview!A1" display="Overview!A1" xr:uid="{DD0A1BE7-CC7B-4AB9-A2BE-1D3C69EF2831}"/>
  </hyperlinks>
  <pageMargins left="0.7" right="0.7" top="0.75" bottom="0.75" header="0.3" footer="0.3"/>
  <pageSetup orientation="portrait" r:id="rId1"/>
  <drawing r:id="rId2"/>
  <tableParts count="1">
    <tablePart r:id="rId3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/>
  <dimension ref="A1:F36"/>
  <sheetViews>
    <sheetView workbookViewId="0">
      <selection activeCell="D24" sqref="D24"/>
    </sheetView>
  </sheetViews>
  <sheetFormatPr defaultRowHeight="12.75"/>
  <cols>
    <col min="1" max="1" width="9.875" style="6" customWidth="1"/>
    <col min="2" max="3" width="11.375" style="6" customWidth="1"/>
    <col min="4" max="4" width="13.75" style="6" customWidth="1"/>
    <col min="5" max="7" width="11.375" style="6" customWidth="1"/>
    <col min="8" max="259" width="10" style="6" customWidth="1"/>
    <col min="260" max="260" width="12.125" style="6" customWidth="1"/>
    <col min="261" max="515" width="10" style="6" customWidth="1"/>
    <col min="516" max="516" width="12.125" style="6" customWidth="1"/>
    <col min="517" max="771" width="10" style="6" customWidth="1"/>
    <col min="772" max="772" width="12.125" style="6" customWidth="1"/>
    <col min="773" max="1027" width="10" style="6" customWidth="1"/>
    <col min="1028" max="1028" width="12.125" style="6" customWidth="1"/>
    <col min="1029" max="1283" width="10" style="6" customWidth="1"/>
    <col min="1284" max="1284" width="12.125" style="6" customWidth="1"/>
    <col min="1285" max="1539" width="10" style="6" customWidth="1"/>
    <col min="1540" max="1540" width="12.125" style="6" customWidth="1"/>
    <col min="1541" max="1795" width="10" style="6" customWidth="1"/>
    <col min="1796" max="1796" width="12.125" style="6" customWidth="1"/>
    <col min="1797" max="2051" width="10" style="6" customWidth="1"/>
    <col min="2052" max="2052" width="12.125" style="6" customWidth="1"/>
    <col min="2053" max="2307" width="10" style="6" customWidth="1"/>
    <col min="2308" max="2308" width="12.125" style="6" customWidth="1"/>
    <col min="2309" max="2563" width="10" style="6" customWidth="1"/>
    <col min="2564" max="2564" width="12.125" style="6" customWidth="1"/>
    <col min="2565" max="2819" width="10" style="6" customWidth="1"/>
    <col min="2820" max="2820" width="12.125" style="6" customWidth="1"/>
    <col min="2821" max="3075" width="10" style="6" customWidth="1"/>
    <col min="3076" max="3076" width="12.125" style="6" customWidth="1"/>
    <col min="3077" max="3331" width="10" style="6" customWidth="1"/>
    <col min="3332" max="3332" width="12.125" style="6" customWidth="1"/>
    <col min="3333" max="3587" width="10" style="6" customWidth="1"/>
    <col min="3588" max="3588" width="12.125" style="6" customWidth="1"/>
    <col min="3589" max="3843" width="10" style="6" customWidth="1"/>
    <col min="3844" max="3844" width="12.125" style="6" customWidth="1"/>
    <col min="3845" max="4099" width="10" style="6" customWidth="1"/>
    <col min="4100" max="4100" width="12.125" style="6" customWidth="1"/>
    <col min="4101" max="4355" width="10" style="6" customWidth="1"/>
    <col min="4356" max="4356" width="12.125" style="6" customWidth="1"/>
    <col min="4357" max="4611" width="10" style="6" customWidth="1"/>
    <col min="4612" max="4612" width="12.125" style="6" customWidth="1"/>
    <col min="4613" max="4867" width="10" style="6" customWidth="1"/>
    <col min="4868" max="4868" width="12.125" style="6" customWidth="1"/>
    <col min="4869" max="5123" width="10" style="6" customWidth="1"/>
    <col min="5124" max="5124" width="12.125" style="6" customWidth="1"/>
    <col min="5125" max="5379" width="10" style="6" customWidth="1"/>
    <col min="5380" max="5380" width="12.125" style="6" customWidth="1"/>
    <col min="5381" max="5635" width="10" style="6" customWidth="1"/>
    <col min="5636" max="5636" width="12.125" style="6" customWidth="1"/>
    <col min="5637" max="5891" width="10" style="6" customWidth="1"/>
    <col min="5892" max="5892" width="12.125" style="6" customWidth="1"/>
    <col min="5893" max="6147" width="10" style="6" customWidth="1"/>
    <col min="6148" max="6148" width="12.125" style="6" customWidth="1"/>
    <col min="6149" max="6403" width="10" style="6" customWidth="1"/>
    <col min="6404" max="6404" width="12.125" style="6" customWidth="1"/>
    <col min="6405" max="6659" width="10" style="6" customWidth="1"/>
    <col min="6660" max="6660" width="12.125" style="6" customWidth="1"/>
    <col min="6661" max="6915" width="10" style="6" customWidth="1"/>
    <col min="6916" max="6916" width="12.125" style="6" customWidth="1"/>
    <col min="6917" max="7171" width="10" style="6" customWidth="1"/>
    <col min="7172" max="7172" width="12.125" style="6" customWidth="1"/>
    <col min="7173" max="7427" width="10" style="6" customWidth="1"/>
    <col min="7428" max="7428" width="12.125" style="6" customWidth="1"/>
    <col min="7429" max="7683" width="10" style="6" customWidth="1"/>
    <col min="7684" max="7684" width="12.125" style="6" customWidth="1"/>
    <col min="7685" max="7939" width="10" style="6" customWidth="1"/>
    <col min="7940" max="7940" width="12.125" style="6" customWidth="1"/>
    <col min="7941" max="8195" width="10" style="6" customWidth="1"/>
    <col min="8196" max="8196" width="12.125" style="6" customWidth="1"/>
    <col min="8197" max="8451" width="10" style="6" customWidth="1"/>
    <col min="8452" max="8452" width="12.125" style="6" customWidth="1"/>
    <col min="8453" max="8707" width="10" style="6" customWidth="1"/>
    <col min="8708" max="8708" width="12.125" style="6" customWidth="1"/>
    <col min="8709" max="8963" width="10" style="6" customWidth="1"/>
    <col min="8964" max="8964" width="12.125" style="6" customWidth="1"/>
    <col min="8965" max="9219" width="10" style="6" customWidth="1"/>
    <col min="9220" max="9220" width="12.125" style="6" customWidth="1"/>
    <col min="9221" max="9475" width="10" style="6" customWidth="1"/>
    <col min="9476" max="9476" width="12.125" style="6" customWidth="1"/>
    <col min="9477" max="9731" width="10" style="6" customWidth="1"/>
    <col min="9732" max="9732" width="12.125" style="6" customWidth="1"/>
    <col min="9733" max="9987" width="10" style="6" customWidth="1"/>
    <col min="9988" max="9988" width="12.125" style="6" customWidth="1"/>
    <col min="9989" max="10243" width="10" style="6" customWidth="1"/>
    <col min="10244" max="10244" width="12.125" style="6" customWidth="1"/>
    <col min="10245" max="10499" width="10" style="6" customWidth="1"/>
    <col min="10500" max="10500" width="12.125" style="6" customWidth="1"/>
    <col min="10501" max="10755" width="10" style="6" customWidth="1"/>
    <col min="10756" max="10756" width="12.125" style="6" customWidth="1"/>
    <col min="10757" max="11011" width="10" style="6" customWidth="1"/>
    <col min="11012" max="11012" width="12.125" style="6" customWidth="1"/>
    <col min="11013" max="11267" width="10" style="6" customWidth="1"/>
    <col min="11268" max="11268" width="12.125" style="6" customWidth="1"/>
    <col min="11269" max="11523" width="10" style="6" customWidth="1"/>
    <col min="11524" max="11524" width="12.125" style="6" customWidth="1"/>
    <col min="11525" max="11779" width="10" style="6" customWidth="1"/>
    <col min="11780" max="11780" width="12.125" style="6" customWidth="1"/>
    <col min="11781" max="12035" width="10" style="6" customWidth="1"/>
    <col min="12036" max="12036" width="12.125" style="6" customWidth="1"/>
    <col min="12037" max="12291" width="10" style="6" customWidth="1"/>
    <col min="12292" max="12292" width="12.125" style="6" customWidth="1"/>
    <col min="12293" max="12547" width="10" style="6" customWidth="1"/>
    <col min="12548" max="12548" width="12.125" style="6" customWidth="1"/>
    <col min="12549" max="12803" width="10" style="6" customWidth="1"/>
    <col min="12804" max="12804" width="12.125" style="6" customWidth="1"/>
    <col min="12805" max="13059" width="10" style="6" customWidth="1"/>
    <col min="13060" max="13060" width="12.125" style="6" customWidth="1"/>
    <col min="13061" max="13315" width="10" style="6" customWidth="1"/>
    <col min="13316" max="13316" width="12.125" style="6" customWidth="1"/>
    <col min="13317" max="13571" width="10" style="6" customWidth="1"/>
    <col min="13572" max="13572" width="12.125" style="6" customWidth="1"/>
    <col min="13573" max="13827" width="10" style="6" customWidth="1"/>
    <col min="13828" max="13828" width="12.125" style="6" customWidth="1"/>
    <col min="13829" max="14083" width="10" style="6" customWidth="1"/>
    <col min="14084" max="14084" width="12.125" style="6" customWidth="1"/>
    <col min="14085" max="14339" width="10" style="6" customWidth="1"/>
    <col min="14340" max="14340" width="12.125" style="6" customWidth="1"/>
    <col min="14341" max="14595" width="10" style="6" customWidth="1"/>
    <col min="14596" max="14596" width="12.125" style="6" customWidth="1"/>
    <col min="14597" max="14851" width="10" style="6" customWidth="1"/>
    <col min="14852" max="14852" width="12.125" style="6" customWidth="1"/>
    <col min="14853" max="15107" width="10" style="6" customWidth="1"/>
    <col min="15108" max="15108" width="12.125" style="6" customWidth="1"/>
    <col min="15109" max="15363" width="10" style="6" customWidth="1"/>
    <col min="15364" max="15364" width="12.125" style="6" customWidth="1"/>
    <col min="15365" max="15619" width="10" style="6" customWidth="1"/>
    <col min="15620" max="15620" width="12.125" style="6" customWidth="1"/>
    <col min="15621" max="15875" width="10" style="6" customWidth="1"/>
    <col min="15876" max="15876" width="12.125" style="6" customWidth="1"/>
    <col min="15877" max="16131" width="10" style="6" customWidth="1"/>
    <col min="16132" max="16132" width="12.125" style="6" customWidth="1"/>
    <col min="16133" max="16384" width="10" style="6" customWidth="1"/>
  </cols>
  <sheetData>
    <row r="1" spans="1:4" ht="30.75" customHeight="1">
      <c r="A1" s="248" t="s">
        <v>387</v>
      </c>
    </row>
    <row r="3" spans="1:4" ht="27" customHeight="1">
      <c r="A3" s="5" t="s">
        <v>390</v>
      </c>
      <c r="B3" s="5" t="s">
        <v>79</v>
      </c>
      <c r="C3" s="5" t="s">
        <v>80</v>
      </c>
      <c r="D3" s="5" t="s">
        <v>81</v>
      </c>
    </row>
    <row r="4" spans="1:4">
      <c r="A4" s="7" t="s">
        <v>82</v>
      </c>
      <c r="B4" s="8">
        <v>5.2</v>
      </c>
      <c r="C4" s="9"/>
      <c r="D4" s="10"/>
    </row>
    <row r="5" spans="1:4">
      <c r="A5" s="7" t="s">
        <v>83</v>
      </c>
      <c r="B5" s="8">
        <v>4.0999999999999996</v>
      </c>
      <c r="C5" s="9">
        <f>B4</f>
        <v>5.2</v>
      </c>
      <c r="D5" s="10">
        <f>B4</f>
        <v>5.2</v>
      </c>
    </row>
    <row r="6" spans="1:4">
      <c r="A6" s="7" t="s">
        <v>84</v>
      </c>
      <c r="B6" s="8">
        <v>3.1</v>
      </c>
      <c r="C6" s="9">
        <f t="shared" ref="C6:C16" si="0">SUM(C5+B5)</f>
        <v>9.3000000000000007</v>
      </c>
      <c r="D6" s="10">
        <f t="shared" ref="D6:D17" si="1">SUM(D5+B5)</f>
        <v>9.3000000000000007</v>
      </c>
    </row>
    <row r="7" spans="1:4">
      <c r="A7" s="7" t="s">
        <v>85</v>
      </c>
      <c r="B7" s="8">
        <v>2.4</v>
      </c>
      <c r="C7" s="9">
        <f t="shared" si="0"/>
        <v>12.4</v>
      </c>
      <c r="D7" s="10">
        <f t="shared" si="1"/>
        <v>12.4</v>
      </c>
    </row>
    <row r="8" spans="1:4">
      <c r="A8" s="7" t="s">
        <v>86</v>
      </c>
      <c r="B8" s="8">
        <v>1.6</v>
      </c>
      <c r="C8" s="9">
        <f t="shared" si="0"/>
        <v>14.8</v>
      </c>
      <c r="D8" s="10">
        <f t="shared" si="1"/>
        <v>14.8</v>
      </c>
    </row>
    <row r="9" spans="1:4">
      <c r="A9" s="7" t="s">
        <v>87</v>
      </c>
      <c r="B9" s="8">
        <v>1.3</v>
      </c>
      <c r="C9" s="9">
        <f t="shared" si="0"/>
        <v>16.400000000000002</v>
      </c>
      <c r="D9" s="10">
        <f t="shared" si="1"/>
        <v>16.400000000000002</v>
      </c>
    </row>
    <row r="10" spans="1:4">
      <c r="A10" s="7" t="s">
        <v>88</v>
      </c>
      <c r="B10" s="8">
        <v>0.9</v>
      </c>
      <c r="C10" s="9">
        <f t="shared" si="0"/>
        <v>17.700000000000003</v>
      </c>
      <c r="D10" s="10">
        <f t="shared" si="1"/>
        <v>17.700000000000003</v>
      </c>
    </row>
    <row r="11" spans="1:4">
      <c r="A11" s="7" t="s">
        <v>89</v>
      </c>
      <c r="B11" s="8">
        <v>0.7</v>
      </c>
      <c r="C11" s="9">
        <f t="shared" si="0"/>
        <v>18.600000000000001</v>
      </c>
      <c r="D11" s="10">
        <f t="shared" si="1"/>
        <v>18.600000000000001</v>
      </c>
    </row>
    <row r="12" spans="1:4">
      <c r="A12" s="7" t="s">
        <v>90</v>
      </c>
      <c r="B12" s="8">
        <v>1</v>
      </c>
      <c r="C12" s="9">
        <f t="shared" si="0"/>
        <v>19.3</v>
      </c>
      <c r="D12" s="10">
        <f t="shared" si="1"/>
        <v>19.3</v>
      </c>
    </row>
    <row r="13" spans="1:4">
      <c r="A13" s="7" t="s">
        <v>91</v>
      </c>
      <c r="B13" s="8">
        <v>0.5</v>
      </c>
      <c r="C13" s="9">
        <f t="shared" si="0"/>
        <v>20.3</v>
      </c>
      <c r="D13" s="10">
        <f t="shared" si="1"/>
        <v>20.3</v>
      </c>
    </row>
    <row r="14" spans="1:4">
      <c r="A14" s="7" t="s">
        <v>92</v>
      </c>
      <c r="B14" s="8">
        <v>0.2</v>
      </c>
      <c r="C14" s="9">
        <f t="shared" si="0"/>
        <v>20.8</v>
      </c>
      <c r="D14" s="10">
        <f t="shared" si="1"/>
        <v>20.8</v>
      </c>
    </row>
    <row r="15" spans="1:4">
      <c r="A15" s="7" t="s">
        <v>93</v>
      </c>
      <c r="B15" s="8">
        <v>0.5</v>
      </c>
      <c r="C15" s="9">
        <f t="shared" si="0"/>
        <v>21</v>
      </c>
      <c r="D15" s="10">
        <f t="shared" si="1"/>
        <v>21</v>
      </c>
    </row>
    <row r="16" spans="1:4">
      <c r="A16" s="7" t="s">
        <v>94</v>
      </c>
      <c r="B16" s="8">
        <v>0.3</v>
      </c>
      <c r="C16" s="9">
        <f t="shared" si="0"/>
        <v>21.5</v>
      </c>
      <c r="D16" s="10">
        <f t="shared" si="1"/>
        <v>21.5</v>
      </c>
    </row>
    <row r="17" spans="1:6">
      <c r="A17" s="11" t="s">
        <v>95</v>
      </c>
      <c r="B17" s="12">
        <v>21.8</v>
      </c>
      <c r="C17" s="13">
        <v>0</v>
      </c>
      <c r="D17" s="14">
        <f t="shared" si="1"/>
        <v>21.8</v>
      </c>
    </row>
    <row r="22" spans="1:6">
      <c r="A22" s="6" t="s">
        <v>390</v>
      </c>
      <c r="B22" s="6" t="s">
        <v>195</v>
      </c>
      <c r="C22" s="6" t="s">
        <v>196</v>
      </c>
      <c r="D22" s="6" t="s">
        <v>197</v>
      </c>
      <c r="E22" s="6" t="s">
        <v>198</v>
      </c>
      <c r="F22" s="6" t="s">
        <v>199</v>
      </c>
    </row>
    <row r="23" spans="1:6">
      <c r="A23" s="7" t="s">
        <v>82</v>
      </c>
      <c r="F23" s="6">
        <v>5.2</v>
      </c>
    </row>
    <row r="24" spans="1:6" ht="14.25">
      <c r="A24" s="7" t="s">
        <v>83</v>
      </c>
      <c r="B24" s="6">
        <f>F23</f>
        <v>5.2</v>
      </c>
      <c r="D24">
        <v>4.0999999999999996</v>
      </c>
      <c r="E24"/>
    </row>
    <row r="25" spans="1:6" ht="14.25">
      <c r="A25" s="7" t="s">
        <v>84</v>
      </c>
      <c r="B25" s="6">
        <f>B24+D24-E25</f>
        <v>9.3000000000000007</v>
      </c>
      <c r="D25">
        <v>3.1</v>
      </c>
      <c r="E25"/>
    </row>
    <row r="26" spans="1:6" ht="14.25">
      <c r="A26" s="7" t="s">
        <v>85</v>
      </c>
      <c r="B26" s="6">
        <f t="shared" ref="B26:B35" si="2">B25+D25-E26</f>
        <v>12.4</v>
      </c>
      <c r="D26">
        <v>2.4</v>
      </c>
      <c r="E26"/>
    </row>
    <row r="27" spans="1:6" ht="14.25">
      <c r="A27" s="7" t="s">
        <v>86</v>
      </c>
      <c r="B27" s="6">
        <f t="shared" si="2"/>
        <v>14.8</v>
      </c>
      <c r="D27">
        <v>1.6</v>
      </c>
      <c r="E27"/>
    </row>
    <row r="28" spans="1:6" ht="14.25">
      <c r="A28" s="7" t="s">
        <v>87</v>
      </c>
      <c r="B28" s="6">
        <f t="shared" si="2"/>
        <v>16.400000000000002</v>
      </c>
      <c r="D28">
        <v>1.3</v>
      </c>
      <c r="E28"/>
    </row>
    <row r="29" spans="1:6" ht="14.25">
      <c r="A29" s="7" t="s">
        <v>88</v>
      </c>
      <c r="B29" s="6">
        <f t="shared" si="2"/>
        <v>17.700000000000003</v>
      </c>
      <c r="D29">
        <v>0.9</v>
      </c>
      <c r="E29"/>
    </row>
    <row r="30" spans="1:6" ht="14.25">
      <c r="A30" s="7" t="s">
        <v>89</v>
      </c>
      <c r="B30" s="6">
        <f t="shared" si="2"/>
        <v>18.600000000000001</v>
      </c>
      <c r="D30">
        <v>0.7</v>
      </c>
      <c r="E30"/>
    </row>
    <row r="31" spans="1:6" ht="14.25">
      <c r="A31" s="7" t="s">
        <v>90</v>
      </c>
      <c r="B31" s="6">
        <f t="shared" si="2"/>
        <v>12.3</v>
      </c>
      <c r="D31"/>
      <c r="E31">
        <v>7</v>
      </c>
    </row>
    <row r="32" spans="1:6" ht="14.25">
      <c r="A32" s="7" t="s">
        <v>91</v>
      </c>
      <c r="B32" s="6">
        <f t="shared" si="2"/>
        <v>12.3</v>
      </c>
      <c r="D32">
        <v>0.5</v>
      </c>
      <c r="E32"/>
    </row>
    <row r="33" spans="1:5" ht="14.25">
      <c r="A33" s="7" t="s">
        <v>92</v>
      </c>
      <c r="B33" s="6">
        <f t="shared" si="2"/>
        <v>12.8</v>
      </c>
      <c r="D33">
        <v>0.2</v>
      </c>
      <c r="E33"/>
    </row>
    <row r="34" spans="1:5" ht="14.25">
      <c r="A34" s="7" t="s">
        <v>93</v>
      </c>
      <c r="B34" s="6">
        <f t="shared" si="2"/>
        <v>13</v>
      </c>
      <c r="D34">
        <v>0.5</v>
      </c>
      <c r="E34"/>
    </row>
    <row r="35" spans="1:5" ht="14.25">
      <c r="A35" s="7" t="s">
        <v>94</v>
      </c>
      <c r="B35" s="6">
        <f t="shared" si="2"/>
        <v>13.5</v>
      </c>
      <c r="D35">
        <v>0.3</v>
      </c>
      <c r="E35"/>
    </row>
    <row r="36" spans="1:5">
      <c r="A36" s="11" t="s">
        <v>95</v>
      </c>
      <c r="C36" s="6">
        <f>F23+SUM(D24:$D$34)-SUM(E24:E35)</f>
        <v>13.5</v>
      </c>
    </row>
  </sheetData>
  <hyperlinks>
    <hyperlink ref="A1" location="Overview!A1" display="Overview!A1" xr:uid="{DFF00800-A3B3-40B2-9BCB-50C850BDAF1E}"/>
  </hyperlinks>
  <pageMargins left="0.75" right="0.75" top="1" bottom="1" header="0.4921259845" footer="0.4921259845"/>
  <pageSetup paperSize="9" orientation="portrait" r:id="rId1"/>
  <headerFooter alignWithMargins="0"/>
  <drawing r:id="rId2"/>
  <tableParts count="1">
    <tablePart r:id="rId3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65A9E8-D7AA-4E69-8D13-702E6C07D72E}">
  <sheetPr codeName="Sheet12"/>
  <dimension ref="A1:D143"/>
  <sheetViews>
    <sheetView showGridLines="0" workbookViewId="0">
      <selection activeCell="D24" sqref="D24"/>
    </sheetView>
  </sheetViews>
  <sheetFormatPr defaultRowHeight="14.25"/>
  <cols>
    <col min="1" max="1" width="9.875" customWidth="1"/>
    <col min="2" max="2" width="20.375" customWidth="1"/>
    <col min="3" max="3" width="18.625" customWidth="1"/>
    <col min="4" max="4" width="10.25" customWidth="1"/>
  </cols>
  <sheetData>
    <row r="1" spans="1:4" ht="30.75" customHeight="1">
      <c r="A1" s="248" t="s">
        <v>387</v>
      </c>
    </row>
    <row r="3" spans="1:4" ht="20.25" thickBot="1">
      <c r="A3" s="41" t="s">
        <v>200</v>
      </c>
      <c r="B3" s="41"/>
      <c r="C3" s="41"/>
      <c r="D3" s="41"/>
    </row>
    <row r="4" spans="1:4" ht="15" thickTop="1"/>
    <row r="7" spans="1:4">
      <c r="A7" s="42" t="s">
        <v>201</v>
      </c>
      <c r="B7" s="42" t="s">
        <v>202</v>
      </c>
      <c r="C7" s="42" t="str" vm="1">
        <f>CUBEMEMBER("ThisWorkbookDataModel","[Measures].[Sum of Total]")</f>
        <v>Sum of Total</v>
      </c>
      <c r="D7" s="42" t="str" vm="2">
        <f>CUBEMEMBER("ThisWorkbookDataModel","[Measures].[Count of OrderID]")</f>
        <v>Count of OrderID</v>
      </c>
    </row>
    <row r="8" spans="1:4">
      <c r="A8" t="s">
        <v>203</v>
      </c>
      <c r="B8" t="str" vm="3">
        <f>CUBEMEMBER("ThisWorkbookDataModel","[tblSales].[LastName].&amp;[Peacock]")</f>
        <v>Peacock</v>
      </c>
      <c r="C8" s="43" vm="4">
        <f t="shared" ref="C8:D16" si="0">CUBEVALUE("ThisWorkbookDataModel",$B8,C$7)</f>
        <v>285255.89</v>
      </c>
      <c r="D8" vm="5">
        <f t="shared" si="0"/>
        <v>488</v>
      </c>
    </row>
    <row r="9" spans="1:4">
      <c r="B9" t="str" vm="6">
        <f>CUBEMEMBER("ThisWorkbookDataModel","[tblSales].[LastName].&amp;[Davolio]")</f>
        <v>Davolio</v>
      </c>
      <c r="C9" s="43" vm="7">
        <f t="shared" si="0"/>
        <v>231053.09</v>
      </c>
      <c r="D9" vm="8">
        <f t="shared" si="0"/>
        <v>404</v>
      </c>
    </row>
    <row r="10" spans="1:4">
      <c r="B10" t="str" vm="9">
        <f>CUBEMEMBER("ThisWorkbookDataModel","[tblSales].[LastName].&amp;[Leverling]")</f>
        <v>Leverling</v>
      </c>
      <c r="C10" s="43" vm="10">
        <f t="shared" si="0"/>
        <v>235514.92</v>
      </c>
      <c r="D10" vm="11">
        <f t="shared" si="0"/>
        <v>386</v>
      </c>
    </row>
    <row r="11" spans="1:4">
      <c r="B11" t="str" vm="12">
        <f>CUBEMEMBER("ThisWorkbookDataModel","[tblSales].[LastName].&amp;[Callahan]")</f>
        <v>Callahan</v>
      </c>
      <c r="C11" s="43" vm="13">
        <f t="shared" si="0"/>
        <v>145830.21</v>
      </c>
      <c r="D11" vm="14">
        <f t="shared" si="0"/>
        <v>300</v>
      </c>
    </row>
    <row r="12" spans="1:4">
      <c r="A12" t="s">
        <v>204</v>
      </c>
      <c r="B12" t="str" vm="15">
        <f>CUBEMEMBER("ThisWorkbookDataModel","[tblSales].[LastName].&amp;[Fuller]")</f>
        <v>Fuller</v>
      </c>
      <c r="C12" s="43" vm="16">
        <f t="shared" si="0"/>
        <v>185185.41</v>
      </c>
      <c r="D12" vm="17">
        <f t="shared" si="0"/>
        <v>273</v>
      </c>
    </row>
    <row r="13" spans="1:4">
      <c r="B13" t="str" vm="18">
        <f>CUBEMEMBER("ThisWorkbookDataModel","[tblSales].[LastName].&amp;[Suyama]")</f>
        <v>Suyama</v>
      </c>
      <c r="C13" s="43" vm="19">
        <f t="shared" si="0"/>
        <v>90948.54</v>
      </c>
      <c r="D13" vm="20">
        <f t="shared" si="0"/>
        <v>205</v>
      </c>
    </row>
    <row r="14" spans="1:4">
      <c r="A14" t="s">
        <v>205</v>
      </c>
      <c r="B14" t="str" vm="21">
        <f>CUBEMEMBER("ThisWorkbookDataModel","[tblSales].[LastName].&amp;[King]")</f>
        <v>King</v>
      </c>
      <c r="C14" s="43" vm="22">
        <f t="shared" si="0"/>
        <v>148642.32</v>
      </c>
      <c r="D14" vm="23">
        <f t="shared" si="0"/>
        <v>194</v>
      </c>
    </row>
    <row r="15" spans="1:4">
      <c r="B15" t="str" vm="24">
        <f>CUBEMEMBER("ThisWorkbookDataModel","[tblSales].[LastName].&amp;[Buchanan]")</f>
        <v>Buchanan</v>
      </c>
      <c r="C15" s="43" vm="25">
        <f t="shared" si="0"/>
        <v>84468.75</v>
      </c>
      <c r="D15" vm="26">
        <f t="shared" si="0"/>
        <v>139</v>
      </c>
    </row>
    <row r="16" spans="1:4">
      <c r="B16" t="str" vm="27">
        <f>CUBEMEMBER("ThisWorkbookDataModel","[tblSales].[LastName].&amp;[Dodsworth]")</f>
        <v>Dodsworth</v>
      </c>
      <c r="C16" s="43" vm="28">
        <f t="shared" si="0"/>
        <v>92312.03</v>
      </c>
      <c r="D16" vm="29">
        <f t="shared" si="0"/>
        <v>126</v>
      </c>
    </row>
    <row r="22" spans="1:3" ht="20.25" thickBot="1">
      <c r="A22" s="41" t="s">
        <v>206</v>
      </c>
    </row>
    <row r="23" spans="1:3" ht="15" thickTop="1"/>
    <row r="27" spans="1:3">
      <c r="A27" s="42" t="s">
        <v>207</v>
      </c>
      <c r="B27" s="42" t="s">
        <v>208</v>
      </c>
      <c r="C27" s="42" t="s">
        <v>209</v>
      </c>
    </row>
    <row r="28" spans="1:3">
      <c r="A28" t="s">
        <v>210</v>
      </c>
      <c r="B28">
        <v>5676</v>
      </c>
      <c r="C28" s="44">
        <v>1</v>
      </c>
    </row>
    <row r="29" spans="1:3">
      <c r="A29" t="s">
        <v>211</v>
      </c>
      <c r="B29">
        <v>3872</v>
      </c>
      <c r="C29" s="44">
        <f>B29/$B$28</f>
        <v>0.68217054263565891</v>
      </c>
    </row>
    <row r="30" spans="1:3">
      <c r="A30" t="s">
        <v>212</v>
      </c>
      <c r="B30">
        <v>1668</v>
      </c>
      <c r="C30" s="44">
        <f t="shared" ref="C30:C32" si="1">B30/$B$28</f>
        <v>0.29386892177589852</v>
      </c>
    </row>
    <row r="31" spans="1:3">
      <c r="A31" t="s">
        <v>213</v>
      </c>
      <c r="B31">
        <v>610</v>
      </c>
      <c r="C31" s="44">
        <f t="shared" si="1"/>
        <v>0.10747004933051445</v>
      </c>
    </row>
    <row r="32" spans="1:3">
      <c r="A32" t="s">
        <v>214</v>
      </c>
      <c r="B32">
        <v>565</v>
      </c>
      <c r="C32" s="44">
        <f t="shared" si="1"/>
        <v>9.9541930937279768E-2</v>
      </c>
    </row>
    <row r="40" spans="1:4" ht="20.25" thickBot="1">
      <c r="A40" s="41" t="s">
        <v>215</v>
      </c>
      <c r="B40" s="41"/>
      <c r="C40" s="41"/>
      <c r="D40" s="41"/>
    </row>
    <row r="41" spans="1:4" ht="15" thickTop="1"/>
    <row r="43" spans="1:4">
      <c r="A43" s="42" t="s">
        <v>145</v>
      </c>
      <c r="B43" s="42" t="str" vm="1">
        <f>CUBEMEMBER("ThisWorkbookDataModel","[Measures].[Sum of Total]")</f>
        <v>Sum of Total</v>
      </c>
    </row>
    <row r="44" spans="1:4">
      <c r="A44" t="str" vm="30">
        <f>CUBEMEMBER("ThisWorkbookDataModel","[tblSales].[Country].&amp;[Austria]")</f>
        <v>Austria</v>
      </c>
      <c r="B44" s="43" vm="31">
        <f t="shared" ref="B44:B58" si="2">CUBEVALUE("ThisWorkbookDataModel",$A44,B$43)</f>
        <v>128003.83</v>
      </c>
    </row>
    <row r="45" spans="1:4">
      <c r="A45" t="str" vm="32">
        <f>CUBEMEMBER("ThisWorkbookDataModel","[tblSales].[Country].&amp;[Belgium]")</f>
        <v>Belgium</v>
      </c>
      <c r="B45" s="43" vm="33">
        <f t="shared" si="2"/>
        <v>33824.85</v>
      </c>
    </row>
    <row r="46" spans="1:4">
      <c r="A46" t="str" vm="34">
        <f>CUBEMEMBER("ThisWorkbookDataModel","[tblSales].[Country].&amp;[Denmark]")</f>
        <v>Denmark</v>
      </c>
      <c r="B46" s="43" vm="35">
        <f t="shared" si="2"/>
        <v>32661.02</v>
      </c>
    </row>
    <row r="47" spans="1:4">
      <c r="A47" t="str" vm="36">
        <f>CUBEMEMBER("ThisWorkbookDataModel","[tblSales].[Country].&amp;[Finland]")</f>
        <v>Finland</v>
      </c>
      <c r="B47" s="43" vm="37">
        <f t="shared" si="2"/>
        <v>18810.05</v>
      </c>
    </row>
    <row r="48" spans="1:4">
      <c r="A48" t="str" vm="38">
        <f>CUBEMEMBER("ThisWorkbookDataModel","[tblSales].[Country].&amp;[France]")</f>
        <v>France</v>
      </c>
      <c r="B48" s="43" vm="39">
        <f t="shared" si="2"/>
        <v>146878.39999999999</v>
      </c>
    </row>
    <row r="49" spans="1:3">
      <c r="A49" t="str" vm="40">
        <f>CUBEMEMBER("ThisWorkbookDataModel","[tblSales].[Country].&amp;[Germany]")</f>
        <v>Germany</v>
      </c>
      <c r="B49" s="43" vm="41">
        <f t="shared" si="2"/>
        <v>230284.59</v>
      </c>
    </row>
    <row r="50" spans="1:3">
      <c r="A50" t="str" vm="42">
        <f>CUBEMEMBER("ThisWorkbookDataModel","[tblSales].[Country].&amp;[Ireland]")</f>
        <v>Ireland</v>
      </c>
      <c r="B50" s="43" vm="43">
        <f t="shared" si="2"/>
        <v>49979.91</v>
      </c>
    </row>
    <row r="51" spans="1:3">
      <c r="A51" t="str" vm="44">
        <f>CUBEMEMBER("ThisWorkbookDataModel","[tblSales].[Country].&amp;[Italy]")</f>
        <v>Italy</v>
      </c>
      <c r="B51" s="43" vm="45">
        <f t="shared" si="2"/>
        <v>15770.15</v>
      </c>
    </row>
    <row r="52" spans="1:3">
      <c r="A52" t="str" vm="46">
        <f>CUBEMEMBER("ThisWorkbookDataModel","[tblSales].[Country].&amp;[Norway]")</f>
        <v>Norway</v>
      </c>
      <c r="B52" s="43" vm="47">
        <f t="shared" si="2"/>
        <v>5735.15</v>
      </c>
    </row>
    <row r="53" spans="1:3">
      <c r="A53" t="str" vm="48">
        <f>CUBEMEMBER("ThisWorkbookDataModel","[tblSales].[Country].&amp;[Poland]")</f>
        <v>Poland</v>
      </c>
      <c r="B53" s="43" vm="49">
        <f t="shared" si="2"/>
        <v>3531.95</v>
      </c>
    </row>
    <row r="54" spans="1:3">
      <c r="A54" t="str" vm="50">
        <f>CUBEMEMBER("ThisWorkbookDataModel","[tblSales].[Country].&amp;[Portugal]")</f>
        <v>Portugal</v>
      </c>
      <c r="B54" s="43" vm="51">
        <f t="shared" si="2"/>
        <v>11472.36</v>
      </c>
    </row>
    <row r="55" spans="1:3">
      <c r="A55" t="str" vm="52">
        <f>CUBEMEMBER("ThisWorkbookDataModel","[tblSales].[Country].&amp;[Spain]")</f>
        <v>Spain</v>
      </c>
      <c r="B55" s="43" vm="53">
        <f t="shared" si="2"/>
        <v>17983.2</v>
      </c>
    </row>
    <row r="56" spans="1:3">
      <c r="A56" t="str" vm="54">
        <f>CUBEMEMBER("ThisWorkbookDataModel","[tblSales].[Country].&amp;[Sweden]")</f>
        <v>Sweden</v>
      </c>
      <c r="B56" s="43" vm="55">
        <f t="shared" si="2"/>
        <v>54495.12</v>
      </c>
    </row>
    <row r="57" spans="1:3">
      <c r="A57" t="str" vm="56">
        <f>CUBEMEMBER("ThisWorkbookDataModel","[tblSales].[Country].&amp;[Switzerland]")</f>
        <v>Switzerland</v>
      </c>
      <c r="B57" s="43" vm="57">
        <f t="shared" si="2"/>
        <v>31692.639999999999</v>
      </c>
    </row>
    <row r="58" spans="1:3">
      <c r="A58" t="str" vm="58">
        <f>CUBEMEMBER("ThisWorkbookDataModel","[tblSales].[Country].&amp;[UK]")</f>
        <v>UK</v>
      </c>
      <c r="B58" s="43" vm="59">
        <f t="shared" si="2"/>
        <v>72170.86</v>
      </c>
    </row>
    <row r="60" spans="1:3">
      <c r="A60" t="s">
        <v>146</v>
      </c>
      <c r="B60" t="s">
        <v>216</v>
      </c>
      <c r="C60" s="43" cm="1">
        <f t="array" aca="1" ref="C60:C62" ca="1">_xlfn.RANDARRAY(3,1,20000,100000)</f>
        <v>27137.756663221007</v>
      </c>
    </row>
    <row r="61" spans="1:3">
      <c r="A61" t="s">
        <v>146</v>
      </c>
      <c r="B61" t="s">
        <v>217</v>
      </c>
      <c r="C61" s="43">
        <f ca="1"/>
        <v>42085.662254408147</v>
      </c>
    </row>
    <row r="62" spans="1:3">
      <c r="A62" t="s">
        <v>146</v>
      </c>
      <c r="B62" t="s">
        <v>218</v>
      </c>
      <c r="C62" s="43">
        <f ca="1"/>
        <v>99539.829303007602</v>
      </c>
    </row>
    <row r="64" spans="1:3">
      <c r="A64" t="s">
        <v>147</v>
      </c>
      <c r="B64" t="s">
        <v>219</v>
      </c>
      <c r="C64" s="43" cm="1">
        <f t="array" aca="1" ref="C64:C66" ca="1">_xlfn.RANDARRAY(3,1,20000,100000)</f>
        <v>39494.054893719542</v>
      </c>
    </row>
    <row r="65" spans="1:4">
      <c r="A65" t="s">
        <v>146</v>
      </c>
      <c r="B65" t="s">
        <v>220</v>
      </c>
      <c r="C65" s="43">
        <f ca="1"/>
        <v>76160.265424065321</v>
      </c>
    </row>
    <row r="66" spans="1:4">
      <c r="A66" t="s">
        <v>148</v>
      </c>
      <c r="B66" t="s">
        <v>221</v>
      </c>
      <c r="C66" s="43">
        <f ca="1"/>
        <v>61704.318307929367</v>
      </c>
    </row>
    <row r="67" spans="1:4">
      <c r="C67" s="43"/>
    </row>
    <row r="68" spans="1:4">
      <c r="C68" s="43"/>
    </row>
    <row r="69" spans="1:4" ht="20.25" thickBot="1">
      <c r="A69" s="41" t="s">
        <v>222</v>
      </c>
      <c r="B69" s="41"/>
      <c r="C69" s="41"/>
      <c r="D69" s="41"/>
    </row>
    <row r="70" spans="1:4" ht="15" thickTop="1"/>
    <row r="71" spans="1:4">
      <c r="A71" s="42" t="s">
        <v>223</v>
      </c>
      <c r="B71" s="42" t="s">
        <v>145</v>
      </c>
      <c r="C71" s="42" t="str" vm="1">
        <f>CUBEMEMBER("ThisWorkbookDataModel","[Measures].[Sum of Total]")</f>
        <v>Sum of Total</v>
      </c>
    </row>
    <row r="72" spans="1:4">
      <c r="A72" t="str" vm="60">
        <f>CUBEMEMBER("ThisWorkbookDataModel","[tblSales].[CategoryName].&amp;[Beverages]")</f>
        <v>Beverages</v>
      </c>
      <c r="B72" t="str" vm="61">
        <f>CUBEMEMBER("ThisWorkbookDataModel",{"[tblSales].[CategoryName].&amp;[Beverages]","[tblSales].[Country].&amp;[Austria]"})</f>
        <v>Austria</v>
      </c>
      <c r="C72" s="43" vm="62">
        <f t="shared" ref="C72:C86" si="3">CUBEVALUE("ThisWorkbookDataModel",$B72,C$71)</f>
        <v>23317.3</v>
      </c>
    </row>
    <row r="73" spans="1:4">
      <c r="B73" t="str" vm="63">
        <f>CUBEMEMBER("ThisWorkbookDataModel",{"[tblSales].[CategoryName].&amp;[Beverages]","[tblSales].[Country].&amp;[Brazil]"})</f>
        <v>Brazil</v>
      </c>
      <c r="C73" s="43" vm="64">
        <f t="shared" si="3"/>
        <v>37193.440000000002</v>
      </c>
    </row>
    <row r="74" spans="1:4">
      <c r="B74" t="str" vm="65">
        <f>CUBEMEMBER("ThisWorkbookDataModel",{"[tblSales].[CategoryName].&amp;[Beverages]","[tblSales].[Country].&amp;[Canada]"})</f>
        <v>Canada</v>
      </c>
      <c r="C74" s="43" vm="66">
        <f t="shared" si="3"/>
        <v>13061.31</v>
      </c>
    </row>
    <row r="75" spans="1:4">
      <c r="B75" t="str" vm="67">
        <f>CUBEMEMBER("ThisWorkbookDataModel",{"[tblSales].[CategoryName].&amp;[Beverages]","[tblSales].[Country].&amp;[France]"})</f>
        <v>France</v>
      </c>
      <c r="C75" s="43" vm="68">
        <f t="shared" si="3"/>
        <v>24081.69</v>
      </c>
    </row>
    <row r="76" spans="1:4">
      <c r="B76" t="str" vm="69">
        <f>CUBEMEMBER("ThisWorkbookDataModel",{"[tblSales].[CategoryName].&amp;[Beverages]","[tblSales].[Country].&amp;[Germany]"})</f>
        <v>Germany</v>
      </c>
      <c r="C76" s="43" vm="70">
        <f t="shared" si="3"/>
        <v>54634.12</v>
      </c>
    </row>
    <row r="77" spans="1:4">
      <c r="A77" t="str" vm="71">
        <f>CUBEMEMBER("ThisWorkbookDataModel","[tblSales].[CategoryName].&amp;[Grains/Cereals]")</f>
        <v>Grains/Cereals</v>
      </c>
      <c r="B77" t="str" vm="72">
        <f>CUBEMEMBER("ThisWorkbookDataModel",{"[tblSales].[CategoryName].&amp;[Grains/Cereals]","[tblSales].[Country].&amp;[Austria]"})</f>
        <v>Austria</v>
      </c>
      <c r="C77" s="43" vm="73">
        <f t="shared" si="3"/>
        <v>14527.7</v>
      </c>
    </row>
    <row r="78" spans="1:4">
      <c r="B78" t="str" vm="74">
        <f>CUBEMEMBER("ThisWorkbookDataModel",{"[tblSales].[CategoryName].&amp;[Grains/Cereals]","[tblSales].[Country].&amp;[Canada]"})</f>
        <v>Canada</v>
      </c>
      <c r="C78" s="43" vm="75">
        <f t="shared" si="3"/>
        <v>6561.45</v>
      </c>
    </row>
    <row r="79" spans="1:4">
      <c r="B79" t="str" vm="76">
        <f>CUBEMEMBER("ThisWorkbookDataModel",{"[tblSales].[CategoryName].&amp;[Grains/Cereals]","[tblSales].[Country].&amp;[France]"})</f>
        <v>France</v>
      </c>
      <c r="C79" s="43" vm="77">
        <f t="shared" si="3"/>
        <v>11235.32</v>
      </c>
    </row>
    <row r="80" spans="1:4">
      <c r="B80" t="str" vm="78">
        <f>CUBEMEMBER("ThisWorkbookDataModel",{"[tblSales].[CategoryName].&amp;[Grains/Cereals]","[tblSales].[Country].&amp;[Germany]"})</f>
        <v>Germany</v>
      </c>
      <c r="C80" s="43" vm="79">
        <f t="shared" si="3"/>
        <v>13639.79</v>
      </c>
    </row>
    <row r="81" spans="1:4">
      <c r="B81" t="str" vm="80">
        <f>CUBEMEMBER("ThisWorkbookDataModel",{"[tblSales].[CategoryName].&amp;[Grains/Cereals]","[tblSales].[Country].&amp;[UK]"})</f>
        <v>UK</v>
      </c>
      <c r="C81" s="43" vm="81">
        <f t="shared" si="3"/>
        <v>7244.8</v>
      </c>
    </row>
    <row r="82" spans="1:4">
      <c r="A82" t="str" vm="82">
        <f>CUBEMEMBER("ThisWorkbookDataModel","[tblSales].[CategoryName].&amp;[Produce]")</f>
        <v>Produce</v>
      </c>
      <c r="B82" t="str" vm="83">
        <f>CUBEMEMBER("ThisWorkbookDataModel",{"[tblSales].[CategoryName].&amp;[Produce]","[tblSales].[Country].&amp;[Austria]"})</f>
        <v>Austria</v>
      </c>
      <c r="C82" s="43" vm="84">
        <f t="shared" si="3"/>
        <v>13120.67</v>
      </c>
    </row>
    <row r="83" spans="1:4">
      <c r="B83" t="str" vm="85">
        <f>CUBEMEMBER("ThisWorkbookDataModel",{"[tblSales].[CategoryName].&amp;[Produce]","[tblSales].[Country].&amp;[France]"})</f>
        <v>France</v>
      </c>
      <c r="C83" s="43" vm="86">
        <f t="shared" si="3"/>
        <v>15724.97</v>
      </c>
    </row>
    <row r="84" spans="1:4">
      <c r="B84" t="str" vm="87">
        <f>CUBEMEMBER("ThisWorkbookDataModel",{"[tblSales].[CategoryName].&amp;[Produce]","[tblSales].[Country].&amp;[Germany]"})</f>
        <v>Germany</v>
      </c>
      <c r="C84" s="43" vm="88">
        <f t="shared" si="3"/>
        <v>16013.11</v>
      </c>
    </row>
    <row r="85" spans="1:4">
      <c r="B85" t="str" vm="89">
        <f>CUBEMEMBER("ThisWorkbookDataModel",{"[tblSales].[CategoryName].&amp;[Produce]","[tblSales].[Country].&amp;[Sweden]"})</f>
        <v>Sweden</v>
      </c>
      <c r="C85" s="43" vm="90">
        <f t="shared" si="3"/>
        <v>8979.2000000000007</v>
      </c>
    </row>
    <row r="86" spans="1:4">
      <c r="B86" t="str" vm="91">
        <f>CUBEMEMBER("ThisWorkbookDataModel",{"[tblSales].[CategoryName].&amp;[Produce]","[tblSales].[Country].&amp;[UK]"})</f>
        <v>UK</v>
      </c>
      <c r="C86" s="43" vm="92">
        <f t="shared" si="3"/>
        <v>9040.6</v>
      </c>
    </row>
    <row r="92" spans="1:4" ht="20.25" thickBot="1">
      <c r="A92" s="41" t="s">
        <v>224</v>
      </c>
      <c r="B92" s="41"/>
      <c r="C92" s="41"/>
      <c r="D92" s="41"/>
    </row>
    <row r="93" spans="1:4" ht="15" thickTop="1"/>
    <row r="94" spans="1:4">
      <c r="A94" s="243" t="s">
        <v>225</v>
      </c>
      <c r="B94" s="243">
        <v>50</v>
      </c>
    </row>
    <row r="95" spans="1:4">
      <c r="A95" s="243" t="s">
        <v>226</v>
      </c>
      <c r="B95" s="243">
        <v>20</v>
      </c>
    </row>
    <row r="96" spans="1:4">
      <c r="A96" s="243" t="s">
        <v>150</v>
      </c>
      <c r="B96" s="243">
        <v>10</v>
      </c>
    </row>
    <row r="97" spans="1:2">
      <c r="A97" s="243" t="s">
        <v>227</v>
      </c>
      <c r="B97" s="243">
        <v>30</v>
      </c>
    </row>
    <row r="98" spans="1:2">
      <c r="A98" s="243" t="s">
        <v>151</v>
      </c>
      <c r="B98" s="243">
        <v>-45</v>
      </c>
    </row>
    <row r="99" spans="1:2">
      <c r="A99" s="243" t="s">
        <v>157</v>
      </c>
      <c r="B99" s="243">
        <f>SUM(B94:B98)</f>
        <v>65</v>
      </c>
    </row>
    <row r="101" spans="1:2" ht="15">
      <c r="A101" s="36" t="s">
        <v>152</v>
      </c>
      <c r="B101" s="36" t="s">
        <v>153</v>
      </c>
    </row>
    <row r="102" spans="1:2">
      <c r="A102" s="244" t="s">
        <v>154</v>
      </c>
      <c r="B102" s="244">
        <v>500</v>
      </c>
    </row>
    <row r="103" spans="1:2">
      <c r="A103" s="244" t="s">
        <v>149</v>
      </c>
      <c r="B103" s="244">
        <v>-20</v>
      </c>
    </row>
    <row r="104" spans="1:2">
      <c r="A104" s="244" t="s">
        <v>155</v>
      </c>
      <c r="B104" s="244">
        <v>100</v>
      </c>
    </row>
    <row r="105" spans="1:2">
      <c r="A105" s="244" t="s">
        <v>156</v>
      </c>
      <c r="B105" s="244">
        <v>-120</v>
      </c>
    </row>
    <row r="106" spans="1:2">
      <c r="A106" s="244" t="s">
        <v>151</v>
      </c>
      <c r="B106" s="244">
        <v>-45</v>
      </c>
    </row>
    <row r="107" spans="1:2">
      <c r="A107" s="244" t="s">
        <v>154</v>
      </c>
      <c r="B107" s="244">
        <v>585</v>
      </c>
    </row>
    <row r="113" spans="1:2">
      <c r="A113" t="s">
        <v>228</v>
      </c>
      <c r="B113" t="s">
        <v>229</v>
      </c>
    </row>
    <row r="114" spans="1:2">
      <c r="A114" s="45">
        <v>43466</v>
      </c>
      <c r="B114">
        <v>12599.88</v>
      </c>
    </row>
    <row r="115" spans="1:2">
      <c r="A115" s="45">
        <v>43497</v>
      </c>
      <c r="B115">
        <v>22630.53</v>
      </c>
    </row>
    <row r="116" spans="1:2">
      <c r="A116" s="45">
        <v>43525</v>
      </c>
      <c r="B116">
        <v>28893.06</v>
      </c>
    </row>
    <row r="117" spans="1:2">
      <c r="A117" s="45">
        <v>43556</v>
      </c>
      <c r="B117">
        <v>27537.81</v>
      </c>
    </row>
    <row r="118" spans="1:2">
      <c r="A118" s="45">
        <v>43586</v>
      </c>
      <c r="B118">
        <v>39783.089999999997</v>
      </c>
    </row>
    <row r="119" spans="1:2">
      <c r="A119" s="45">
        <v>43617</v>
      </c>
      <c r="B119">
        <v>48584.3</v>
      </c>
    </row>
    <row r="120" spans="1:2">
      <c r="A120" s="45">
        <v>43647</v>
      </c>
      <c r="B120">
        <v>47281.83</v>
      </c>
    </row>
    <row r="121" spans="1:2">
      <c r="A121" s="45">
        <v>43678</v>
      </c>
      <c r="B121">
        <v>58056.160000000003</v>
      </c>
    </row>
    <row r="122" spans="1:2">
      <c r="A122" s="45">
        <v>43709</v>
      </c>
      <c r="B122">
        <v>37076.21</v>
      </c>
    </row>
    <row r="123" spans="1:2">
      <c r="A123" s="45">
        <v>43739</v>
      </c>
      <c r="B123">
        <v>42313.32</v>
      </c>
    </row>
    <row r="124" spans="1:2">
      <c r="A124" s="45">
        <v>43770</v>
      </c>
      <c r="B124">
        <v>68506.759999999995</v>
      </c>
    </row>
    <row r="125" spans="1:2">
      <c r="A125" s="45">
        <v>43800</v>
      </c>
      <c r="B125">
        <v>65820.639999999999</v>
      </c>
    </row>
    <row r="126" spans="1:2">
      <c r="A126" s="45">
        <v>43831</v>
      </c>
      <c r="B126">
        <v>40617.519999999997</v>
      </c>
    </row>
    <row r="127" spans="1:2">
      <c r="A127" s="45">
        <v>43862</v>
      </c>
      <c r="B127">
        <v>55690.67</v>
      </c>
    </row>
    <row r="128" spans="1:2">
      <c r="A128" s="45">
        <v>43891</v>
      </c>
      <c r="B128">
        <v>74746.02</v>
      </c>
    </row>
    <row r="129" spans="1:2">
      <c r="A129" s="45">
        <v>43922</v>
      </c>
      <c r="B129">
        <v>64220.73</v>
      </c>
    </row>
    <row r="130" spans="1:2">
      <c r="A130" s="45">
        <v>43952</v>
      </c>
      <c r="B130">
        <v>59284.65</v>
      </c>
    </row>
    <row r="131" spans="1:2">
      <c r="A131" s="45">
        <v>43983</v>
      </c>
      <c r="B131">
        <v>59442.98</v>
      </c>
    </row>
    <row r="132" spans="1:2">
      <c r="A132" s="45">
        <v>44013</v>
      </c>
      <c r="B132">
        <v>87593.04</v>
      </c>
    </row>
    <row r="133" spans="1:2">
      <c r="A133" s="45">
        <v>44044</v>
      </c>
      <c r="B133">
        <v>110920.12</v>
      </c>
    </row>
    <row r="134" spans="1:2">
      <c r="A134" s="45">
        <v>44075</v>
      </c>
      <c r="B134">
        <v>116308.23</v>
      </c>
    </row>
    <row r="135" spans="1:2">
      <c r="A135" s="45">
        <v>44105</v>
      </c>
      <c r="B135">
        <v>142454.51999999999</v>
      </c>
    </row>
    <row r="136" spans="1:2">
      <c r="A136" s="45">
        <v>44136</v>
      </c>
      <c r="B136">
        <v>97488.23</v>
      </c>
    </row>
    <row r="137" spans="1:2">
      <c r="A137" s="45">
        <v>44166</v>
      </c>
      <c r="B137">
        <v>10276.299999999999</v>
      </c>
    </row>
    <row r="138" spans="1:2">
      <c r="A138" s="45">
        <v>44197</v>
      </c>
      <c r="B138">
        <v>2093</v>
      </c>
    </row>
    <row r="139" spans="1:2">
      <c r="A139" s="45">
        <v>44228</v>
      </c>
      <c r="B139">
        <v>19453.93</v>
      </c>
    </row>
    <row r="140" spans="1:2">
      <c r="A140" s="45">
        <v>44256</v>
      </c>
      <c r="B140">
        <v>9160.36</v>
      </c>
    </row>
    <row r="141" spans="1:2">
      <c r="A141" s="45">
        <v>44287</v>
      </c>
      <c r="B141">
        <v>24444.16</v>
      </c>
    </row>
    <row r="142" spans="1:2">
      <c r="A142" s="45">
        <v>44317</v>
      </c>
      <c r="B142">
        <v>21602.71</v>
      </c>
    </row>
    <row r="143" spans="1:2">
      <c r="A143" s="45">
        <v>44348</v>
      </c>
      <c r="B143">
        <v>4330.3999999999996</v>
      </c>
    </row>
  </sheetData>
  <hyperlinks>
    <hyperlink ref="A1" location="Overview!A1" display="Overview!A1" xr:uid="{F8C13FA2-9CA3-4614-8E63-3D1BBC4AD189}"/>
  </hyperlinks>
  <pageMargins left="0.7" right="0.7" top="0.75" bottom="0.75" header="0.3" footer="0.3"/>
  <pageSetup paperSize="9" orientation="portrait" horizontalDpi="1200" verticalDpi="1200" r:id="rId2"/>
  <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1ACE2E-7648-4786-A52B-2A0CD5505E44}">
  <sheetPr codeName="Sheet14"/>
  <dimension ref="A1:E19"/>
  <sheetViews>
    <sheetView workbookViewId="0">
      <selection activeCell="D24" sqref="D24"/>
    </sheetView>
  </sheetViews>
  <sheetFormatPr defaultColWidth="11.375" defaultRowHeight="14.25"/>
  <cols>
    <col min="1" max="1" width="9.875" customWidth="1"/>
    <col min="2" max="2" width="13.375" customWidth="1"/>
    <col min="3" max="3" width="19.75" customWidth="1"/>
    <col min="4" max="4" width="20.25" customWidth="1"/>
    <col min="5" max="5" width="12" customWidth="1"/>
  </cols>
  <sheetData>
    <row r="1" spans="1:4" ht="30.75" customHeight="1">
      <c r="A1" s="248" t="s">
        <v>387</v>
      </c>
    </row>
    <row r="3" spans="1:4" ht="15">
      <c r="A3" s="46" t="s">
        <v>261</v>
      </c>
      <c r="B3" s="46" t="s">
        <v>262</v>
      </c>
      <c r="C3" s="74" t="s">
        <v>264</v>
      </c>
      <c r="D3" s="46" t="s">
        <v>263</v>
      </c>
    </row>
    <row r="4" spans="1:4">
      <c r="A4" s="75" t="s">
        <v>265</v>
      </c>
      <c r="B4" s="76">
        <v>239956.66</v>
      </c>
      <c r="C4" s="77">
        <f>D4/B4</f>
        <v>0.30285895910261129</v>
      </c>
      <c r="D4" s="76">
        <v>72673.024277339209</v>
      </c>
    </row>
    <row r="5" spans="1:4">
      <c r="A5" s="75" t="s">
        <v>266</v>
      </c>
      <c r="B5" s="76">
        <v>130650</v>
      </c>
      <c r="C5" s="77">
        <f t="shared" ref="C5:C10" si="0">D5/B5</f>
        <v>0.43152698048220434</v>
      </c>
      <c r="D5" s="76">
        <v>56379</v>
      </c>
    </row>
    <row r="6" spans="1:4">
      <c r="A6" s="75" t="s">
        <v>267</v>
      </c>
      <c r="B6" s="76">
        <v>91729</v>
      </c>
      <c r="C6" s="77">
        <f t="shared" si="0"/>
        <v>0.2615421513370908</v>
      </c>
      <c r="D6" s="76">
        <v>23991</v>
      </c>
    </row>
    <row r="7" spans="1:4">
      <c r="A7" s="75" t="s">
        <v>268</v>
      </c>
      <c r="B7" s="76">
        <v>73139</v>
      </c>
      <c r="C7" s="77">
        <f t="shared" si="0"/>
        <v>0.31710245701709866</v>
      </c>
      <c r="D7" s="76">
        <v>23192.556603773581</v>
      </c>
    </row>
    <row r="8" spans="1:4">
      <c r="A8" s="75" t="s">
        <v>530</v>
      </c>
      <c r="B8" s="76">
        <v>54549</v>
      </c>
      <c r="C8" s="77">
        <f t="shared" si="0"/>
        <v>4.2794713102558612E-2</v>
      </c>
      <c r="D8" s="76">
        <v>2334.4088050314699</v>
      </c>
    </row>
    <row r="9" spans="1:4">
      <c r="A9" s="75" t="s">
        <v>531</v>
      </c>
      <c r="B9" s="76">
        <v>35959</v>
      </c>
      <c r="C9" s="77">
        <f t="shared" si="0"/>
        <v>0.42433918888405409</v>
      </c>
      <c r="D9" s="76">
        <v>15258.8128930817</v>
      </c>
    </row>
    <row r="10" spans="1:4">
      <c r="A10" s="75" t="s">
        <v>532</v>
      </c>
      <c r="B10" s="76">
        <v>117369</v>
      </c>
      <c r="C10" s="77">
        <f t="shared" si="0"/>
        <v>0.61218920320693626</v>
      </c>
      <c r="D10" s="76">
        <v>71852.034591194897</v>
      </c>
    </row>
    <row r="19" spans="2:5">
      <c r="B19" s="75" t="s">
        <v>530</v>
      </c>
      <c r="C19" s="76">
        <v>54549</v>
      </c>
      <c r="D19" s="77">
        <f>E19/C19</f>
        <v>2.4462571358438649E-2</v>
      </c>
      <c r="E19" s="76">
        <v>1334.4088050314699</v>
      </c>
    </row>
  </sheetData>
  <autoFilter ref="A3:D3" xr:uid="{00000000-0009-0000-0000-000000000000}">
    <sortState xmlns:xlrd2="http://schemas.microsoft.com/office/spreadsheetml/2017/richdata2" ref="A4:D7">
      <sortCondition descending="1" ref="B3"/>
    </sortState>
  </autoFilter>
  <phoneticPr fontId="64" type="noConversion"/>
  <hyperlinks>
    <hyperlink ref="A1" location="Overview!A1" display="Overview!A1" xr:uid="{B41E8D26-3A73-4600-8FBA-E577F0A38788}"/>
  </hyperlinks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31"/>
  <dimension ref="A1:R61"/>
  <sheetViews>
    <sheetView workbookViewId="0">
      <selection activeCell="D24" sqref="D24"/>
    </sheetView>
  </sheetViews>
  <sheetFormatPr defaultRowHeight="14.25"/>
  <cols>
    <col min="1" max="1" width="9.875" customWidth="1"/>
    <col min="2" max="2" width="19.75" customWidth="1"/>
    <col min="3" max="3" width="7.875" customWidth="1"/>
    <col min="4" max="4" width="8.25" customWidth="1"/>
    <col min="5" max="5" width="9.375" customWidth="1"/>
    <col min="6" max="6" width="14.25" customWidth="1"/>
    <col min="7" max="7" width="22" customWidth="1"/>
    <col min="8" max="8" width="20.75" customWidth="1"/>
    <col min="9" max="9" width="20.875" customWidth="1"/>
    <col min="10" max="10" width="9.375" customWidth="1"/>
    <col min="11" max="11" width="5.375" customWidth="1"/>
    <col min="15" max="15" width="14.25" customWidth="1"/>
  </cols>
  <sheetData>
    <row r="1" spans="1:18" ht="30.75" customHeight="1">
      <c r="A1" s="248" t="s">
        <v>387</v>
      </c>
    </row>
    <row r="2" spans="1:18" ht="21" customHeight="1">
      <c r="B2" s="226" t="s">
        <v>158</v>
      </c>
      <c r="C2" s="226"/>
      <c r="D2" s="226"/>
      <c r="E2" s="226"/>
      <c r="F2" s="226"/>
      <c r="G2" s="226"/>
      <c r="H2" s="226"/>
      <c r="I2" s="226"/>
    </row>
    <row r="4" spans="1:18" ht="15">
      <c r="B4" t="s">
        <v>159</v>
      </c>
      <c r="H4" s="36" t="s">
        <v>160</v>
      </c>
    </row>
    <row r="5" spans="1:18">
      <c r="G5" s="37" t="s">
        <v>161</v>
      </c>
      <c r="H5" s="37" t="s">
        <v>162</v>
      </c>
      <c r="I5" s="37" t="s">
        <v>163</v>
      </c>
    </row>
    <row r="6" spans="1:18">
      <c r="A6" t="str">
        <f>G5</f>
        <v>Product orientation</v>
      </c>
      <c r="B6" s="38" t="s">
        <v>164</v>
      </c>
      <c r="C6">
        <v>0</v>
      </c>
      <c r="D6">
        <v>1</v>
      </c>
      <c r="E6">
        <v>0.01</v>
      </c>
      <c r="F6" t="s">
        <v>165</v>
      </c>
      <c r="G6">
        <v>0.4</v>
      </c>
      <c r="H6">
        <v>0.75</v>
      </c>
      <c r="I6">
        <v>21</v>
      </c>
      <c r="P6" t="s">
        <v>192</v>
      </c>
      <c r="Q6" t="s">
        <v>193</v>
      </c>
      <c r="R6" t="s">
        <v>194</v>
      </c>
    </row>
    <row r="7" spans="1:18">
      <c r="B7" s="38" t="s">
        <v>166</v>
      </c>
      <c r="C7">
        <v>0</v>
      </c>
      <c r="D7">
        <v>2</v>
      </c>
      <c r="E7">
        <v>0.01</v>
      </c>
      <c r="F7" t="s">
        <v>167</v>
      </c>
      <c r="G7">
        <v>1.3</v>
      </c>
      <c r="H7">
        <v>1.7</v>
      </c>
      <c r="I7">
        <v>18</v>
      </c>
      <c r="O7">
        <v>1</v>
      </c>
      <c r="P7">
        <v>7</v>
      </c>
      <c r="Q7">
        <v>7</v>
      </c>
      <c r="R7">
        <v>8</v>
      </c>
    </row>
    <row r="8" spans="1:18">
      <c r="B8" s="38" t="s">
        <v>168</v>
      </c>
      <c r="C8">
        <v>0</v>
      </c>
      <c r="D8">
        <v>3</v>
      </c>
      <c r="E8">
        <v>0.01</v>
      </c>
      <c r="F8" t="s">
        <v>169</v>
      </c>
      <c r="G8">
        <v>1.4</v>
      </c>
      <c r="H8">
        <v>0.75</v>
      </c>
      <c r="I8">
        <v>17</v>
      </c>
      <c r="O8">
        <v>3</v>
      </c>
      <c r="P8">
        <v>6</v>
      </c>
      <c r="Q8">
        <v>5</v>
      </c>
      <c r="R8">
        <v>7</v>
      </c>
    </row>
    <row r="9" spans="1:18">
      <c r="B9" s="38" t="s">
        <v>170</v>
      </c>
      <c r="C9">
        <v>0</v>
      </c>
      <c r="D9">
        <v>4</v>
      </c>
      <c r="E9">
        <v>0.01</v>
      </c>
      <c r="F9" t="s">
        <v>171</v>
      </c>
      <c r="G9">
        <v>2.4</v>
      </c>
      <c r="H9">
        <v>0.8</v>
      </c>
      <c r="I9">
        <v>15</v>
      </c>
      <c r="O9">
        <v>2.5</v>
      </c>
      <c r="P9">
        <v>5</v>
      </c>
      <c r="Q9">
        <v>4</v>
      </c>
      <c r="R9">
        <v>3</v>
      </c>
    </row>
    <row r="10" spans="1:18">
      <c r="B10" s="39" t="s">
        <v>172</v>
      </c>
      <c r="C10">
        <v>0</v>
      </c>
      <c r="D10">
        <v>5</v>
      </c>
      <c r="E10">
        <v>0.01</v>
      </c>
      <c r="F10" t="s">
        <v>173</v>
      </c>
      <c r="G10">
        <v>3.3</v>
      </c>
      <c r="H10">
        <v>0.8</v>
      </c>
      <c r="I10">
        <v>10</v>
      </c>
      <c r="O10">
        <v>3.5</v>
      </c>
      <c r="P10">
        <v>4</v>
      </c>
      <c r="Q10">
        <v>3</v>
      </c>
      <c r="R10">
        <v>2</v>
      </c>
    </row>
    <row r="11" spans="1:18">
      <c r="B11" s="38"/>
      <c r="F11" t="s">
        <v>174</v>
      </c>
      <c r="G11">
        <v>2.4</v>
      </c>
      <c r="H11">
        <v>2.7</v>
      </c>
      <c r="I11">
        <v>5</v>
      </c>
    </row>
    <row r="12" spans="1:18">
      <c r="A12" t="str">
        <f>H5</f>
        <v>Business Strategy</v>
      </c>
      <c r="B12" s="38" t="s">
        <v>175</v>
      </c>
      <c r="C12">
        <v>1</v>
      </c>
      <c r="D12">
        <v>0</v>
      </c>
      <c r="E12">
        <v>0.01</v>
      </c>
    </row>
    <row r="13" spans="1:18">
      <c r="B13" s="38" t="s">
        <v>176</v>
      </c>
      <c r="C13">
        <v>2</v>
      </c>
      <c r="D13">
        <v>0</v>
      </c>
      <c r="E13">
        <v>0.01</v>
      </c>
      <c r="G13" s="37" t="s">
        <v>161</v>
      </c>
      <c r="H13" s="37" t="s">
        <v>162</v>
      </c>
      <c r="I13" s="37" t="s">
        <v>177</v>
      </c>
    </row>
    <row r="14" spans="1:18">
      <c r="B14" s="38" t="s">
        <v>178</v>
      </c>
      <c r="C14">
        <v>3</v>
      </c>
      <c r="D14">
        <v>0</v>
      </c>
      <c r="E14">
        <v>0.01</v>
      </c>
      <c r="F14" t="s">
        <v>165</v>
      </c>
      <c r="G14">
        <v>0.8</v>
      </c>
      <c r="H14">
        <v>0.5</v>
      </c>
      <c r="I14">
        <v>18</v>
      </c>
    </row>
    <row r="15" spans="1:18">
      <c r="B15" s="38" t="s">
        <v>179</v>
      </c>
      <c r="C15">
        <v>4</v>
      </c>
      <c r="D15">
        <v>0</v>
      </c>
      <c r="E15">
        <v>0.01</v>
      </c>
      <c r="F15" t="s">
        <v>167</v>
      </c>
      <c r="G15">
        <v>0.5</v>
      </c>
      <c r="H15">
        <v>1.6</v>
      </c>
      <c r="I15">
        <v>21</v>
      </c>
    </row>
    <row r="16" spans="1:18">
      <c r="B16" s="38" t="s">
        <v>180</v>
      </c>
      <c r="C16">
        <v>5</v>
      </c>
      <c r="D16">
        <v>0</v>
      </c>
      <c r="E16">
        <v>0.01</v>
      </c>
      <c r="F16" t="s">
        <v>169</v>
      </c>
      <c r="G16">
        <v>2.4</v>
      </c>
      <c r="H16">
        <v>1.6</v>
      </c>
      <c r="I16">
        <v>18</v>
      </c>
    </row>
    <row r="17" spans="6:9">
      <c r="F17" t="s">
        <v>171</v>
      </c>
      <c r="G17">
        <v>2.6</v>
      </c>
      <c r="H17">
        <v>2.4</v>
      </c>
      <c r="I17">
        <v>10</v>
      </c>
    </row>
    <row r="18" spans="6:9">
      <c r="F18" t="s">
        <v>173</v>
      </c>
      <c r="G18">
        <v>3.3</v>
      </c>
      <c r="H18">
        <v>1.7</v>
      </c>
      <c r="I18">
        <v>11</v>
      </c>
    </row>
    <row r="19" spans="6:9">
      <c r="F19" t="s">
        <v>174</v>
      </c>
      <c r="G19">
        <v>4.7</v>
      </c>
      <c r="H19">
        <v>0.5</v>
      </c>
      <c r="I19">
        <v>5</v>
      </c>
    </row>
    <row r="54" spans="2:5">
      <c r="B54" s="40" t="s">
        <v>181</v>
      </c>
      <c r="C54" s="40" t="s">
        <v>182</v>
      </c>
      <c r="D54" s="40" t="s">
        <v>183</v>
      </c>
      <c r="E54" s="40" t="s">
        <v>184</v>
      </c>
    </row>
    <row r="55" spans="2:5">
      <c r="B55" s="32">
        <f t="shared" ref="B55:B61" ca="1" si="0">RANDBETWEEN(1,10)</f>
        <v>9</v>
      </c>
      <c r="C55">
        <f t="shared" ref="C55:C61" ca="1" si="1">RANDBETWEEN(10000,150000)</f>
        <v>19531</v>
      </c>
      <c r="D55">
        <f t="shared" ref="D55:D61" ca="1" si="2">RANDBETWEEN(2500,10000)</f>
        <v>3545</v>
      </c>
      <c r="E55" t="s">
        <v>185</v>
      </c>
    </row>
    <row r="56" spans="2:5">
      <c r="B56" s="32">
        <f t="shared" ca="1" si="0"/>
        <v>10</v>
      </c>
      <c r="C56">
        <f t="shared" ca="1" si="1"/>
        <v>86792</v>
      </c>
      <c r="D56">
        <f t="shared" ca="1" si="2"/>
        <v>9554</v>
      </c>
      <c r="E56" t="s">
        <v>186</v>
      </c>
    </row>
    <row r="57" spans="2:5">
      <c r="B57" s="32">
        <f t="shared" ca="1" si="0"/>
        <v>3</v>
      </c>
      <c r="C57">
        <f t="shared" ca="1" si="1"/>
        <v>140046</v>
      </c>
      <c r="D57">
        <f t="shared" ca="1" si="2"/>
        <v>7097</v>
      </c>
      <c r="E57" t="s">
        <v>187</v>
      </c>
    </row>
    <row r="58" spans="2:5">
      <c r="B58" s="32">
        <f t="shared" ca="1" si="0"/>
        <v>2</v>
      </c>
      <c r="C58">
        <f t="shared" ca="1" si="1"/>
        <v>149313</v>
      </c>
      <c r="D58">
        <f t="shared" ca="1" si="2"/>
        <v>7164</v>
      </c>
      <c r="E58" t="s">
        <v>188</v>
      </c>
    </row>
    <row r="59" spans="2:5">
      <c r="B59" s="32">
        <f t="shared" ca="1" si="0"/>
        <v>7</v>
      </c>
      <c r="C59">
        <f t="shared" ca="1" si="1"/>
        <v>149222</v>
      </c>
      <c r="D59">
        <f t="shared" ca="1" si="2"/>
        <v>3656</v>
      </c>
      <c r="E59" t="s">
        <v>189</v>
      </c>
    </row>
    <row r="60" spans="2:5">
      <c r="B60" s="32">
        <f t="shared" ca="1" si="0"/>
        <v>3</v>
      </c>
      <c r="C60">
        <f t="shared" ca="1" si="1"/>
        <v>31813</v>
      </c>
      <c r="D60">
        <f t="shared" ca="1" si="2"/>
        <v>3011</v>
      </c>
      <c r="E60" t="s">
        <v>190</v>
      </c>
    </row>
    <row r="61" spans="2:5">
      <c r="B61" s="32">
        <f t="shared" ca="1" si="0"/>
        <v>7</v>
      </c>
      <c r="C61">
        <f t="shared" ca="1" si="1"/>
        <v>28860</v>
      </c>
      <c r="D61">
        <f t="shared" ca="1" si="2"/>
        <v>6611</v>
      </c>
      <c r="E61" t="s">
        <v>191</v>
      </c>
    </row>
  </sheetData>
  <mergeCells count="1">
    <mergeCell ref="B2:I2"/>
  </mergeCells>
  <hyperlinks>
    <hyperlink ref="A1" location="Overview!A1" display="Overview!A1" xr:uid="{F94974E0-AD2D-41B7-A7F1-CEAFB6F93A25}"/>
  </hyperlinks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77608A-97EE-4835-A89B-545A3DC66A2C}">
  <sheetPr codeName="Sheet16"/>
  <dimension ref="A1:R92"/>
  <sheetViews>
    <sheetView showGridLines="0" zoomScale="110" zoomScaleNormal="110" zoomScalePageLayoutView="110" workbookViewId="0">
      <selection activeCell="D24" sqref="D24"/>
    </sheetView>
  </sheetViews>
  <sheetFormatPr defaultColWidth="9" defaultRowHeight="12"/>
  <cols>
    <col min="1" max="1" width="9.875" style="47" customWidth="1"/>
    <col min="2" max="13" width="9" style="47" customWidth="1"/>
    <col min="14" max="14" width="9.625" style="47" customWidth="1"/>
    <col min="15" max="15" width="40.25" style="47" customWidth="1"/>
    <col min="16" max="17" width="4.875" style="47" customWidth="1"/>
    <col min="18" max="18" width="30" style="47" customWidth="1"/>
    <col min="19" max="16384" width="9" style="47"/>
  </cols>
  <sheetData>
    <row r="1" spans="1:18" ht="30.75" customHeight="1">
      <c r="A1" s="248" t="s">
        <v>387</v>
      </c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</row>
    <row r="2" spans="1:18" ht="17.25">
      <c r="B2" s="49"/>
      <c r="C2" s="49"/>
      <c r="D2" s="49"/>
      <c r="E2" s="49"/>
      <c r="F2" s="49"/>
      <c r="G2" s="49"/>
      <c r="H2" s="49"/>
      <c r="I2" s="49"/>
      <c r="J2" s="49"/>
      <c r="K2" s="49"/>
      <c r="L2" s="49"/>
      <c r="M2" s="49"/>
      <c r="N2" s="63" t="s">
        <v>254</v>
      </c>
      <c r="O2" s="49"/>
      <c r="P2" s="49"/>
      <c r="Q2" s="49"/>
      <c r="R2" s="49"/>
    </row>
    <row r="3" spans="1:18" ht="14.25" customHeight="1">
      <c r="B3" s="49"/>
      <c r="C3" s="49"/>
      <c r="D3" s="49"/>
      <c r="E3" s="49"/>
      <c r="F3" s="49"/>
      <c r="G3" s="49"/>
      <c r="H3" s="49"/>
      <c r="I3" s="49"/>
      <c r="J3" s="49"/>
      <c r="K3" s="49"/>
      <c r="L3" s="49"/>
      <c r="M3" s="49"/>
      <c r="N3" s="67">
        <f>E33</f>
        <v>1973</v>
      </c>
      <c r="O3" s="227" t="s">
        <v>253</v>
      </c>
      <c r="P3" s="227"/>
      <c r="Q3" s="66"/>
      <c r="R3" s="54"/>
    </row>
    <row r="4" spans="1:18" ht="9" customHeight="1">
      <c r="B4" s="49"/>
      <c r="C4" s="49"/>
      <c r="D4" s="49"/>
      <c r="E4" s="49"/>
      <c r="F4" s="49"/>
      <c r="G4" s="49"/>
      <c r="H4" s="49"/>
      <c r="I4" s="49"/>
      <c r="J4" s="49"/>
      <c r="K4" s="49"/>
      <c r="L4" s="49"/>
      <c r="M4" s="64">
        <v>1</v>
      </c>
      <c r="N4" s="62" t="s">
        <v>241</v>
      </c>
      <c r="O4" s="65" t="str">
        <f t="shared" ref="O4:O15" ca="1" si="0">REPT("|",P4/3)</f>
        <v>|||||||||||</v>
      </c>
      <c r="P4" s="60">
        <f t="array" aca="1" ref="P4:P15" ca="1">TRANSPOSE($C$38:$N$38)</f>
        <v>33</v>
      </c>
      <c r="Q4" s="54"/>
      <c r="R4" s="54"/>
    </row>
    <row r="5" spans="1:18" ht="9" customHeight="1">
      <c r="B5" s="49"/>
      <c r="C5" s="49"/>
      <c r="D5" s="49"/>
      <c r="E5" s="49"/>
      <c r="F5" s="49"/>
      <c r="G5" s="49"/>
      <c r="H5" s="49"/>
      <c r="I5" s="49"/>
      <c r="J5" s="49"/>
      <c r="K5" s="49"/>
      <c r="L5" s="49"/>
      <c r="M5" s="64">
        <v>2</v>
      </c>
      <c r="N5" s="62" t="s">
        <v>240</v>
      </c>
      <c r="O5" s="65" t="str">
        <f t="shared" ca="1" si="0"/>
        <v>|||</v>
      </c>
      <c r="P5" s="60">
        <f ca="1"/>
        <v>10</v>
      </c>
      <c r="Q5" s="54"/>
      <c r="R5" s="54"/>
    </row>
    <row r="6" spans="1:18" ht="9" customHeight="1">
      <c r="B6" s="49"/>
      <c r="C6" s="49"/>
      <c r="D6" s="49"/>
      <c r="E6" s="49"/>
      <c r="F6" s="49"/>
      <c r="G6" s="49"/>
      <c r="H6" s="49"/>
      <c r="I6" s="49"/>
      <c r="J6" s="49"/>
      <c r="K6" s="49"/>
      <c r="L6" s="49"/>
      <c r="M6" s="64">
        <v>3</v>
      </c>
      <c r="N6" s="62" t="s">
        <v>239</v>
      </c>
      <c r="O6" s="65" t="str">
        <f t="shared" ca="1" si="0"/>
        <v>||||||||||||||||||||||||||</v>
      </c>
      <c r="P6" s="60">
        <f ca="1"/>
        <v>80</v>
      </c>
      <c r="Q6" s="54"/>
      <c r="R6" s="54"/>
    </row>
    <row r="7" spans="1:18" ht="9" customHeight="1">
      <c r="B7" s="49"/>
      <c r="C7" s="49"/>
      <c r="D7" s="49"/>
      <c r="E7" s="49"/>
      <c r="F7" s="49"/>
      <c r="G7" s="49"/>
      <c r="H7" s="49"/>
      <c r="I7" s="49"/>
      <c r="J7" s="49"/>
      <c r="K7" s="49"/>
      <c r="L7" s="49"/>
      <c r="M7" s="64">
        <v>4</v>
      </c>
      <c r="N7" s="62" t="s">
        <v>238</v>
      </c>
      <c r="O7" s="65" t="str">
        <f t="shared" ca="1" si="0"/>
        <v>||||||||||||||||||||||||||||||||||||||||||||||||||</v>
      </c>
      <c r="P7" s="60">
        <f ca="1"/>
        <v>150</v>
      </c>
      <c r="Q7" s="54"/>
      <c r="R7" s="54"/>
    </row>
    <row r="8" spans="1:18" ht="9" customHeight="1">
      <c r="B8" s="49"/>
      <c r="C8" s="49"/>
      <c r="D8" s="49"/>
      <c r="E8" s="49"/>
      <c r="F8" s="49"/>
      <c r="G8" s="49"/>
      <c r="H8" s="49"/>
      <c r="I8" s="49"/>
      <c r="J8" s="49"/>
      <c r="K8" s="49"/>
      <c r="L8" s="49"/>
      <c r="M8" s="64">
        <v>5</v>
      </c>
      <c r="N8" s="62" t="s">
        <v>237</v>
      </c>
      <c r="O8" s="65" t="str">
        <f t="shared" ca="1" si="0"/>
        <v>|||||||||||||||||||||||||||||||||||||||||||||||||||||||||||||||||||||||||||||||||||</v>
      </c>
      <c r="P8" s="60">
        <f ca="1"/>
        <v>250</v>
      </c>
      <c r="Q8" s="54"/>
      <c r="R8" s="54"/>
    </row>
    <row r="9" spans="1:18" ht="9" customHeight="1">
      <c r="B9" s="49"/>
      <c r="C9" s="49"/>
      <c r="D9" s="49"/>
      <c r="E9" s="49"/>
      <c r="F9" s="49"/>
      <c r="G9" s="49"/>
      <c r="H9" s="49"/>
      <c r="I9" s="49"/>
      <c r="J9" s="49"/>
      <c r="K9" s="49"/>
      <c r="L9" s="49"/>
      <c r="M9" s="64">
        <v>6</v>
      </c>
      <c r="N9" s="62" t="s">
        <v>248</v>
      </c>
      <c r="O9" s="65" t="str">
        <f t="shared" ca="1" si="0"/>
        <v>||||||||||||||||||||||||||||||||||||||||||||||||||||||||||||||||||||||||||</v>
      </c>
      <c r="P9" s="60">
        <f ca="1"/>
        <v>224</v>
      </c>
      <c r="Q9" s="54"/>
      <c r="R9" s="54"/>
    </row>
    <row r="10" spans="1:18" ht="9" customHeight="1">
      <c r="B10" s="49"/>
      <c r="C10" s="49"/>
      <c r="D10" s="49"/>
      <c r="E10" s="49"/>
      <c r="F10" s="49"/>
      <c r="G10" s="49"/>
      <c r="H10" s="49"/>
      <c r="I10" s="49"/>
      <c r="J10" s="49"/>
      <c r="K10" s="49"/>
      <c r="L10" s="49"/>
      <c r="M10" s="64">
        <v>7</v>
      </c>
      <c r="N10" s="62" t="s">
        <v>247</v>
      </c>
      <c r="O10" s="65" t="str">
        <f t="shared" ca="1" si="0"/>
        <v>||||||||||||||||||||||||||</v>
      </c>
      <c r="P10" s="60">
        <f ca="1"/>
        <v>80</v>
      </c>
      <c r="Q10" s="54"/>
      <c r="R10" s="54"/>
    </row>
    <row r="11" spans="1:18" ht="9" customHeight="1">
      <c r="B11" s="49"/>
      <c r="C11" s="49"/>
      <c r="D11" s="49"/>
      <c r="E11" s="49"/>
      <c r="F11" s="49"/>
      <c r="G11" s="49"/>
      <c r="H11" s="49"/>
      <c r="I11" s="49"/>
      <c r="J11" s="49"/>
      <c r="K11" s="49"/>
      <c r="L11" s="49"/>
      <c r="M11" s="64">
        <v>8</v>
      </c>
      <c r="N11" s="62" t="s">
        <v>234</v>
      </c>
      <c r="O11" s="65" t="str">
        <f t="shared" ca="1" si="0"/>
        <v>|||||||||||||||||</v>
      </c>
      <c r="P11" s="60">
        <f ca="1"/>
        <v>51</v>
      </c>
      <c r="Q11" s="54"/>
      <c r="R11" s="54"/>
    </row>
    <row r="12" spans="1:18" ht="9" customHeight="1">
      <c r="B12" s="49"/>
      <c r="C12" s="49"/>
      <c r="D12" s="49"/>
      <c r="E12" s="49"/>
      <c r="F12" s="49"/>
      <c r="G12" s="49"/>
      <c r="H12" s="49"/>
      <c r="I12" s="49"/>
      <c r="J12" s="49"/>
      <c r="K12" s="49"/>
      <c r="L12" s="49"/>
      <c r="M12" s="64">
        <v>9</v>
      </c>
      <c r="N12" s="62" t="s">
        <v>246</v>
      </c>
      <c r="O12" s="65" t="str">
        <f t="shared" ca="1" si="0"/>
        <v>|||||||||||||||||||||||</v>
      </c>
      <c r="P12" s="60">
        <f ca="1"/>
        <v>69</v>
      </c>
      <c r="Q12" s="54"/>
      <c r="R12" s="54"/>
    </row>
    <row r="13" spans="1:18" ht="9" customHeight="1">
      <c r="B13" s="49"/>
      <c r="C13" s="49"/>
      <c r="D13" s="49"/>
      <c r="E13" s="49"/>
      <c r="F13" s="49"/>
      <c r="G13" s="49"/>
      <c r="H13" s="49"/>
      <c r="I13" s="49"/>
      <c r="J13" s="49"/>
      <c r="K13" s="49"/>
      <c r="L13" s="49"/>
      <c r="M13" s="64">
        <v>10</v>
      </c>
      <c r="N13" s="62" t="s">
        <v>232</v>
      </c>
      <c r="O13" s="65" t="str">
        <f t="shared" ca="1" si="0"/>
        <v>||||||||</v>
      </c>
      <c r="P13" s="60">
        <f ca="1"/>
        <v>25</v>
      </c>
      <c r="Q13" s="54"/>
      <c r="R13" s="54"/>
    </row>
    <row r="14" spans="1:18" ht="9" customHeight="1">
      <c r="B14" s="49"/>
      <c r="C14" s="49"/>
      <c r="D14" s="49"/>
      <c r="E14" s="49"/>
      <c r="F14" s="49"/>
      <c r="G14" s="49"/>
      <c r="H14" s="49"/>
      <c r="I14" s="49"/>
      <c r="J14" s="49"/>
      <c r="K14" s="49"/>
      <c r="L14" s="49"/>
      <c r="M14" s="64">
        <v>11</v>
      </c>
      <c r="N14" s="62" t="s">
        <v>231</v>
      </c>
      <c r="O14" s="65" t="str">
        <f t="shared" ca="1" si="0"/>
        <v>|||||||||||||||||||||||||||</v>
      </c>
      <c r="P14" s="60">
        <f ca="1"/>
        <v>81</v>
      </c>
      <c r="Q14" s="54"/>
      <c r="R14" s="54"/>
    </row>
    <row r="15" spans="1:18" ht="9" customHeight="1">
      <c r="B15" s="49"/>
      <c r="C15" s="49"/>
      <c r="D15" s="49"/>
      <c r="E15" s="49"/>
      <c r="F15" s="49"/>
      <c r="G15" s="49"/>
      <c r="H15" s="49"/>
      <c r="I15" s="49"/>
      <c r="J15" s="49"/>
      <c r="K15" s="49"/>
      <c r="L15" s="49"/>
      <c r="M15" s="64">
        <v>12</v>
      </c>
      <c r="N15" s="62" t="s">
        <v>230</v>
      </c>
      <c r="O15" s="61" t="str">
        <f t="shared" ca="1" si="0"/>
        <v>||||||||||||||||</v>
      </c>
      <c r="P15" s="60">
        <f ca="1"/>
        <v>49</v>
      </c>
      <c r="Q15" s="54"/>
      <c r="R15" s="54"/>
    </row>
    <row r="16" spans="1:18" ht="12.75" customHeight="1">
      <c r="B16" s="49"/>
      <c r="C16" s="49"/>
      <c r="D16" s="49"/>
      <c r="E16" s="49"/>
      <c r="F16" s="49"/>
      <c r="G16" s="49"/>
      <c r="H16" s="49"/>
      <c r="I16" s="49"/>
      <c r="J16" s="49"/>
      <c r="K16" s="49"/>
      <c r="L16" s="49"/>
      <c r="M16" s="49"/>
      <c r="N16" s="54"/>
      <c r="O16" s="54"/>
      <c r="P16" s="54"/>
      <c r="Q16" s="54"/>
      <c r="R16" s="54"/>
    </row>
    <row r="17" spans="2:18" ht="12.75" customHeight="1">
      <c r="B17" s="49"/>
      <c r="C17" s="49"/>
      <c r="D17" s="49"/>
      <c r="E17" s="49"/>
      <c r="F17" s="49"/>
      <c r="G17" s="49"/>
      <c r="H17" s="49"/>
      <c r="I17" s="49"/>
      <c r="J17" s="49"/>
      <c r="K17" s="49"/>
      <c r="L17" s="49"/>
      <c r="M17" s="49"/>
      <c r="N17" s="63"/>
      <c r="O17" s="49"/>
      <c r="P17" s="49"/>
      <c r="Q17" s="54"/>
      <c r="R17" s="54"/>
    </row>
    <row r="18" spans="2:18" ht="15" customHeight="1">
      <c r="B18" s="49"/>
      <c r="C18" s="49"/>
      <c r="D18" s="49"/>
      <c r="E18" s="49"/>
      <c r="F18" s="49"/>
      <c r="G18" s="49"/>
      <c r="H18" s="49"/>
      <c r="I18" s="49"/>
      <c r="J18" s="49"/>
      <c r="K18" s="49"/>
      <c r="L18" s="49"/>
      <c r="M18" s="49"/>
      <c r="N18" s="49"/>
      <c r="O18" s="227"/>
      <c r="P18" s="227"/>
      <c r="Q18" s="49"/>
      <c r="R18" s="49"/>
    </row>
    <row r="19" spans="2:18" ht="9" customHeight="1">
      <c r="B19" s="49"/>
      <c r="C19" s="49"/>
      <c r="D19" s="49"/>
      <c r="E19" s="49"/>
      <c r="F19" s="49"/>
      <c r="G19" s="49"/>
      <c r="H19" s="49"/>
      <c r="I19" s="49"/>
      <c r="J19" s="49"/>
      <c r="K19" s="49"/>
      <c r="L19" s="49"/>
      <c r="M19" s="49"/>
      <c r="N19" s="62"/>
      <c r="O19" s="61"/>
      <c r="P19" s="60"/>
      <c r="Q19" s="49"/>
      <c r="R19" s="49"/>
    </row>
    <row r="20" spans="2:18" ht="9" customHeight="1">
      <c r="B20" s="49"/>
      <c r="C20" s="49"/>
      <c r="D20" s="49"/>
      <c r="E20" s="49"/>
      <c r="F20" s="49"/>
      <c r="G20" s="49"/>
      <c r="H20" s="49"/>
      <c r="I20" s="49"/>
      <c r="J20" s="49"/>
      <c r="K20" s="49"/>
      <c r="L20" s="49"/>
      <c r="M20" s="49"/>
      <c r="N20" s="62"/>
      <c r="O20" s="61"/>
      <c r="P20" s="60"/>
      <c r="Q20" s="49"/>
      <c r="R20" s="49"/>
    </row>
    <row r="21" spans="2:18" ht="9" customHeight="1">
      <c r="B21" s="49"/>
      <c r="C21" s="49"/>
      <c r="D21" s="49"/>
      <c r="E21" s="49"/>
      <c r="F21" s="49"/>
      <c r="G21" s="49"/>
      <c r="H21" s="49"/>
      <c r="I21" s="49"/>
      <c r="J21" s="49"/>
      <c r="K21" s="49"/>
      <c r="L21" s="49"/>
      <c r="M21" s="49"/>
      <c r="N21" s="62"/>
      <c r="O21" s="61"/>
      <c r="P21" s="60"/>
      <c r="Q21" s="49"/>
      <c r="R21" s="49"/>
    </row>
    <row r="22" spans="2:18" ht="9" customHeight="1">
      <c r="B22" s="49"/>
      <c r="C22" s="49"/>
      <c r="D22" s="49"/>
      <c r="E22" s="49"/>
      <c r="F22" s="49"/>
      <c r="G22" s="49"/>
      <c r="H22" s="49"/>
      <c r="I22" s="49"/>
      <c r="J22" s="49"/>
      <c r="K22" s="49"/>
      <c r="L22" s="49"/>
      <c r="M22" s="49"/>
      <c r="N22" s="62"/>
      <c r="O22" s="61"/>
      <c r="P22" s="60"/>
      <c r="Q22" s="49"/>
      <c r="R22" s="49"/>
    </row>
    <row r="23" spans="2:18" ht="9" customHeight="1">
      <c r="B23" s="49"/>
      <c r="C23" s="49"/>
      <c r="D23" s="49"/>
      <c r="E23" s="49"/>
      <c r="F23" s="49"/>
      <c r="G23" s="49"/>
      <c r="H23" s="49"/>
      <c r="I23" s="49"/>
      <c r="J23" s="49"/>
      <c r="K23" s="49"/>
      <c r="L23" s="49"/>
      <c r="M23" s="49"/>
      <c r="N23" s="62"/>
      <c r="O23" s="61"/>
      <c r="P23" s="60"/>
      <c r="Q23" s="49"/>
      <c r="R23" s="49"/>
    </row>
    <row r="24" spans="2:18" ht="9" customHeight="1">
      <c r="B24" s="49"/>
      <c r="C24" s="49"/>
      <c r="D24" s="49"/>
      <c r="E24" s="49"/>
      <c r="F24" s="49"/>
      <c r="G24" s="49"/>
      <c r="H24" s="49"/>
      <c r="I24" s="49"/>
      <c r="J24" s="49"/>
      <c r="K24" s="49"/>
      <c r="L24" s="49"/>
      <c r="M24" s="49"/>
      <c r="N24" s="62"/>
      <c r="O24" s="61"/>
      <c r="P24" s="60"/>
      <c r="Q24" s="49"/>
      <c r="R24" s="49"/>
    </row>
    <row r="25" spans="2:18" ht="9" customHeight="1">
      <c r="B25" s="49"/>
      <c r="C25" s="49"/>
      <c r="D25" s="49"/>
      <c r="E25" s="49"/>
      <c r="F25" s="49"/>
      <c r="G25" s="49"/>
      <c r="H25" s="49"/>
      <c r="I25" s="49"/>
      <c r="J25" s="49"/>
      <c r="K25" s="49"/>
      <c r="L25" s="49"/>
      <c r="M25" s="49"/>
      <c r="N25" s="62"/>
      <c r="O25" s="61"/>
      <c r="P25" s="60"/>
      <c r="Q25" s="49"/>
      <c r="R25" s="49"/>
    </row>
    <row r="26" spans="2:18" ht="9" customHeight="1">
      <c r="B26" s="49"/>
      <c r="C26" s="49"/>
      <c r="D26" s="49"/>
      <c r="E26" s="49"/>
      <c r="F26" s="49"/>
      <c r="G26" s="49"/>
      <c r="H26" s="49"/>
      <c r="I26" s="49"/>
      <c r="J26" s="49"/>
      <c r="K26" s="49"/>
      <c r="L26" s="49"/>
      <c r="M26" s="49"/>
      <c r="N26" s="62"/>
      <c r="O26" s="61"/>
      <c r="P26" s="60"/>
      <c r="Q26" s="49"/>
      <c r="R26" s="49"/>
    </row>
    <row r="27" spans="2:18" ht="9" customHeight="1">
      <c r="B27" s="49"/>
      <c r="C27" s="49"/>
      <c r="D27" s="49"/>
      <c r="E27" s="49"/>
      <c r="F27" s="49"/>
      <c r="G27" s="49"/>
      <c r="H27" s="49"/>
      <c r="I27" s="49"/>
      <c r="J27" s="49"/>
      <c r="K27" s="49"/>
      <c r="L27" s="49"/>
      <c r="M27" s="49"/>
      <c r="N27" s="62"/>
      <c r="O27" s="61"/>
      <c r="P27" s="60"/>
      <c r="Q27" s="49"/>
      <c r="R27" s="49"/>
    </row>
    <row r="28" spans="2:18" ht="9" customHeight="1">
      <c r="B28" s="49"/>
      <c r="C28" s="49"/>
      <c r="D28" s="49"/>
      <c r="E28" s="49"/>
      <c r="F28" s="49"/>
      <c r="G28" s="49"/>
      <c r="H28" s="49"/>
      <c r="I28" s="49"/>
      <c r="J28" s="49"/>
      <c r="K28" s="49"/>
      <c r="L28" s="49"/>
      <c r="M28" s="49"/>
      <c r="N28" s="62"/>
      <c r="O28" s="61"/>
      <c r="P28" s="60"/>
      <c r="Q28" s="49"/>
      <c r="R28" s="49"/>
    </row>
    <row r="29" spans="2:18" ht="9" customHeight="1">
      <c r="B29" s="49"/>
      <c r="C29" s="49"/>
      <c r="D29" s="49"/>
      <c r="E29" s="49"/>
      <c r="F29" s="49"/>
      <c r="G29" s="49"/>
      <c r="H29" s="49"/>
      <c r="I29" s="49"/>
      <c r="J29" s="49"/>
      <c r="K29" s="49"/>
      <c r="L29" s="49"/>
      <c r="M29" s="49"/>
      <c r="N29" s="49"/>
      <c r="O29" s="49"/>
      <c r="P29" s="49"/>
      <c r="Q29" s="49"/>
      <c r="R29" s="49"/>
    </row>
    <row r="30" spans="2:18">
      <c r="B30" s="49"/>
      <c r="C30" s="49"/>
      <c r="D30" s="49"/>
      <c r="E30" s="49"/>
      <c r="F30" s="49"/>
      <c r="G30" s="49"/>
      <c r="H30" s="49"/>
      <c r="I30" s="49"/>
      <c r="J30" s="49"/>
      <c r="K30" s="49"/>
      <c r="L30" s="49"/>
      <c r="M30" s="49"/>
      <c r="N30" s="49"/>
      <c r="O30" s="49"/>
      <c r="P30" s="49"/>
      <c r="Q30" s="49"/>
      <c r="R30" s="49"/>
    </row>
    <row r="31" spans="2:18">
      <c r="B31" s="49"/>
      <c r="C31" s="49"/>
      <c r="D31" s="49"/>
      <c r="E31" s="49"/>
      <c r="F31" s="49"/>
      <c r="G31" s="49"/>
      <c r="H31" s="49"/>
      <c r="I31" s="49"/>
      <c r="J31" s="49"/>
      <c r="K31" s="49"/>
      <c r="L31" s="49"/>
      <c r="M31" s="49"/>
      <c r="N31" s="49"/>
      <c r="O31" s="49"/>
      <c r="P31" s="49"/>
      <c r="Q31" s="49"/>
      <c r="R31" s="49"/>
    </row>
    <row r="32" spans="2:18">
      <c r="B32" s="49"/>
      <c r="C32" s="59" t="s">
        <v>252</v>
      </c>
      <c r="D32" s="58"/>
      <c r="E32" s="55">
        <v>24</v>
      </c>
      <c r="F32" s="49"/>
      <c r="G32" s="49"/>
      <c r="H32" s="49"/>
      <c r="I32" s="49"/>
      <c r="J32" s="49"/>
      <c r="K32" s="49"/>
      <c r="L32" s="49"/>
      <c r="M32" s="49"/>
      <c r="N32" s="49"/>
      <c r="O32" s="49"/>
      <c r="P32" s="49"/>
      <c r="Q32" s="49"/>
      <c r="R32" s="49"/>
    </row>
    <row r="33" spans="1:18">
      <c r="B33" s="49"/>
      <c r="C33" s="59" t="s">
        <v>251</v>
      </c>
      <c r="D33" s="58"/>
      <c r="E33" s="55">
        <f>INDEX('Tornado Final '!$A$48:$A$92,'Tornado Final '!E32)</f>
        <v>1973</v>
      </c>
      <c r="F33" s="49"/>
      <c r="G33" s="49"/>
      <c r="H33" s="49"/>
      <c r="I33" s="49"/>
      <c r="J33" s="49"/>
      <c r="K33" s="49"/>
      <c r="L33" s="49"/>
      <c r="M33" s="49"/>
      <c r="N33" s="49"/>
      <c r="O33" s="49"/>
      <c r="P33" s="49"/>
      <c r="Q33" s="49"/>
      <c r="R33" s="49"/>
    </row>
    <row r="34" spans="1:18">
      <c r="B34" s="49"/>
      <c r="C34" s="57" t="s">
        <v>250</v>
      </c>
      <c r="D34" s="56"/>
      <c r="E34" s="55">
        <f>INDEX('Tornado Final '!$B$48:$B$92,'Tornado Final '!E32)</f>
        <v>1102</v>
      </c>
      <c r="F34" s="49"/>
      <c r="G34" s="54"/>
      <c r="H34" s="49"/>
      <c r="I34" s="49"/>
      <c r="J34" s="49"/>
      <c r="K34" s="49"/>
      <c r="L34" s="49"/>
      <c r="M34" s="49"/>
      <c r="N34" s="49"/>
      <c r="O34" s="49"/>
      <c r="P34" s="49"/>
      <c r="Q34" s="49"/>
      <c r="R34" s="49"/>
    </row>
    <row r="35" spans="1:18">
      <c r="B35" s="49"/>
      <c r="C35" s="49"/>
      <c r="D35" s="49"/>
      <c r="E35" s="49"/>
      <c r="F35" s="49"/>
      <c r="G35" s="49"/>
      <c r="H35" s="49"/>
      <c r="I35" s="49"/>
      <c r="J35" s="49"/>
      <c r="K35" s="49"/>
      <c r="L35" s="49"/>
      <c r="M35" s="49"/>
      <c r="N35" s="49"/>
      <c r="O35" s="49"/>
      <c r="P35" s="49"/>
      <c r="Q35" s="49"/>
      <c r="R35" s="49"/>
    </row>
    <row r="36" spans="1:18">
      <c r="B36" s="49"/>
      <c r="C36" s="53" t="s">
        <v>249</v>
      </c>
      <c r="D36" s="49"/>
      <c r="E36" s="49"/>
      <c r="F36" s="49"/>
      <c r="G36" s="49"/>
      <c r="H36" s="49"/>
      <c r="I36" s="49"/>
      <c r="J36" s="49"/>
      <c r="K36" s="49"/>
      <c r="L36" s="49"/>
      <c r="M36" s="49"/>
      <c r="N36" s="49"/>
      <c r="O36" s="49"/>
      <c r="P36" s="49"/>
      <c r="Q36" s="49"/>
      <c r="R36" s="49"/>
    </row>
    <row r="37" spans="1:18" ht="12.75">
      <c r="B37" s="49"/>
      <c r="C37" s="52" t="s">
        <v>241</v>
      </c>
      <c r="D37" s="52" t="s">
        <v>240</v>
      </c>
      <c r="E37" s="52" t="s">
        <v>239</v>
      </c>
      <c r="F37" s="52" t="s">
        <v>238</v>
      </c>
      <c r="G37" s="52" t="s">
        <v>237</v>
      </c>
      <c r="H37" s="52" t="s">
        <v>248</v>
      </c>
      <c r="I37" s="52" t="s">
        <v>247</v>
      </c>
      <c r="J37" s="52" t="s">
        <v>234</v>
      </c>
      <c r="K37" s="52" t="s">
        <v>246</v>
      </c>
      <c r="L37" s="52" t="s">
        <v>232</v>
      </c>
      <c r="M37" s="52" t="s">
        <v>231</v>
      </c>
      <c r="N37" s="52" t="s">
        <v>230</v>
      </c>
      <c r="O37" s="49"/>
      <c r="P37" s="49"/>
      <c r="Q37" s="49"/>
      <c r="R37" s="49"/>
    </row>
    <row r="38" spans="1:18">
      <c r="B38" s="49"/>
      <c r="C38" s="51">
        <f t="array" aca="1" ref="C38:N38" ca="1">OFFSET('Tornado Final '!$C$47:$N$47,'Tornado Final '!$E$32,0)</f>
        <v>33</v>
      </c>
      <c r="D38" s="51">
        <f ca="1"/>
        <v>10</v>
      </c>
      <c r="E38" s="51">
        <f ca="1"/>
        <v>80</v>
      </c>
      <c r="F38" s="51">
        <f ca="1"/>
        <v>150</v>
      </c>
      <c r="G38" s="51">
        <f ca="1"/>
        <v>250</v>
      </c>
      <c r="H38" s="51">
        <f ca="1"/>
        <v>224</v>
      </c>
      <c r="I38" s="51">
        <f ca="1"/>
        <v>80</v>
      </c>
      <c r="J38" s="51">
        <f ca="1"/>
        <v>51</v>
      </c>
      <c r="K38" s="51">
        <f ca="1"/>
        <v>69</v>
      </c>
      <c r="L38" s="51">
        <f ca="1"/>
        <v>25</v>
      </c>
      <c r="M38" s="51">
        <f ca="1"/>
        <v>81</v>
      </c>
      <c r="N38" s="51">
        <f ca="1"/>
        <v>49</v>
      </c>
      <c r="O38" s="49"/>
      <c r="P38" s="49"/>
      <c r="Q38" s="49"/>
      <c r="R38" s="49"/>
    </row>
    <row r="39" spans="1:18">
      <c r="B39" s="49"/>
      <c r="O39" s="49"/>
      <c r="P39" s="49"/>
      <c r="Q39" s="49"/>
      <c r="R39" s="49"/>
    </row>
    <row r="40" spans="1:18">
      <c r="B40" s="49"/>
      <c r="C40" s="49"/>
      <c r="D40" s="49"/>
      <c r="E40" s="49"/>
      <c r="F40" s="49"/>
      <c r="G40" s="49"/>
      <c r="H40" s="49"/>
      <c r="I40" s="49"/>
      <c r="J40" s="49"/>
      <c r="K40" s="49"/>
      <c r="L40" s="49"/>
      <c r="M40" s="49"/>
      <c r="N40" s="49"/>
      <c r="O40" s="49"/>
      <c r="P40" s="49"/>
      <c r="Q40" s="49"/>
      <c r="R40" s="49"/>
    </row>
    <row r="41" spans="1:18">
      <c r="B41" s="49"/>
      <c r="C41" s="49"/>
      <c r="D41" s="49"/>
      <c r="E41" s="49"/>
      <c r="F41" s="49"/>
      <c r="G41" s="49"/>
      <c r="H41" s="49"/>
      <c r="I41" s="49"/>
      <c r="J41" s="49"/>
      <c r="K41" s="49"/>
      <c r="L41" s="49"/>
      <c r="M41" s="49"/>
      <c r="N41" s="49"/>
      <c r="O41" s="49"/>
      <c r="P41" s="49"/>
      <c r="Q41" s="49"/>
      <c r="R41" s="49"/>
    </row>
    <row r="42" spans="1:18">
      <c r="B42" s="49"/>
      <c r="C42" s="49"/>
      <c r="D42" s="49"/>
      <c r="E42" s="49"/>
      <c r="F42" s="49"/>
      <c r="G42" s="49"/>
      <c r="H42" s="49"/>
      <c r="I42" s="49"/>
      <c r="J42" s="49"/>
      <c r="K42" s="49"/>
      <c r="L42" s="49"/>
      <c r="M42" s="49"/>
      <c r="N42" s="49"/>
      <c r="O42" s="49"/>
      <c r="P42" s="49"/>
      <c r="Q42" s="49"/>
      <c r="R42" s="49"/>
    </row>
    <row r="43" spans="1:18">
      <c r="B43" s="49"/>
      <c r="C43" s="49"/>
      <c r="D43" s="49"/>
      <c r="E43" s="49"/>
      <c r="F43" s="49"/>
      <c r="G43" s="49"/>
      <c r="H43" s="49"/>
      <c r="I43" s="49"/>
      <c r="J43" s="49"/>
      <c r="K43" s="49"/>
      <c r="L43" s="49"/>
      <c r="M43" s="49"/>
      <c r="N43" s="49"/>
      <c r="O43" s="49"/>
      <c r="P43" s="49"/>
      <c r="Q43" s="49"/>
      <c r="R43" s="49"/>
    </row>
    <row r="44" spans="1:18">
      <c r="A44" s="47" t="s">
        <v>245</v>
      </c>
      <c r="P44" s="49"/>
      <c r="Q44" s="49"/>
      <c r="R44" s="49"/>
    </row>
    <row r="45" spans="1:18">
      <c r="P45" s="49"/>
      <c r="Q45" s="49"/>
      <c r="R45" s="49"/>
    </row>
    <row r="46" spans="1:18" ht="24">
      <c r="A46" s="47" t="s">
        <v>244</v>
      </c>
      <c r="B46" s="50" t="s">
        <v>243</v>
      </c>
      <c r="C46" s="47" t="s">
        <v>242</v>
      </c>
      <c r="P46" s="49"/>
      <c r="Q46" s="49"/>
      <c r="R46" s="49"/>
    </row>
    <row r="47" spans="1:18">
      <c r="C47" s="48" t="s">
        <v>241</v>
      </c>
      <c r="D47" s="48" t="s">
        <v>240</v>
      </c>
      <c r="E47" s="48" t="s">
        <v>239</v>
      </c>
      <c r="F47" s="48" t="s">
        <v>238</v>
      </c>
      <c r="G47" s="48" t="s">
        <v>237</v>
      </c>
      <c r="H47" s="48" t="s">
        <v>236</v>
      </c>
      <c r="I47" s="48" t="s">
        <v>235</v>
      </c>
      <c r="J47" s="48" t="s">
        <v>234</v>
      </c>
      <c r="K47" s="48" t="s">
        <v>233</v>
      </c>
      <c r="L47" s="48" t="s">
        <v>232</v>
      </c>
      <c r="M47" s="48" t="s">
        <v>231</v>
      </c>
      <c r="N47" s="48" t="s">
        <v>230</v>
      </c>
    </row>
    <row r="48" spans="1:18">
      <c r="A48" s="47">
        <v>1950</v>
      </c>
      <c r="B48" s="47">
        <v>201</v>
      </c>
      <c r="C48" s="47">
        <v>7</v>
      </c>
      <c r="D48" s="47">
        <v>20</v>
      </c>
      <c r="E48" s="47">
        <v>21</v>
      </c>
      <c r="F48" s="47">
        <v>15</v>
      </c>
      <c r="G48" s="47">
        <v>61</v>
      </c>
      <c r="H48" s="47">
        <v>28</v>
      </c>
      <c r="I48" s="47">
        <v>23</v>
      </c>
      <c r="J48" s="47">
        <v>13</v>
      </c>
      <c r="K48" s="47">
        <v>3</v>
      </c>
      <c r="L48" s="47">
        <v>2</v>
      </c>
      <c r="M48" s="47">
        <v>4</v>
      </c>
      <c r="N48" s="47">
        <v>4</v>
      </c>
    </row>
    <row r="49" spans="1:14">
      <c r="A49" s="47">
        <v>1951</v>
      </c>
      <c r="B49" s="47">
        <v>260</v>
      </c>
      <c r="C49" s="47">
        <v>2</v>
      </c>
      <c r="D49" s="47">
        <v>10</v>
      </c>
      <c r="E49" s="47">
        <v>6</v>
      </c>
      <c r="F49" s="47">
        <v>26</v>
      </c>
      <c r="G49" s="47">
        <v>57</v>
      </c>
      <c r="H49" s="47">
        <v>76</v>
      </c>
      <c r="I49" s="47">
        <v>23</v>
      </c>
      <c r="J49" s="47">
        <v>27</v>
      </c>
      <c r="K49" s="47">
        <v>9</v>
      </c>
      <c r="L49" s="47">
        <v>2</v>
      </c>
      <c r="M49" s="47">
        <v>12</v>
      </c>
      <c r="N49" s="47">
        <v>10</v>
      </c>
    </row>
    <row r="50" spans="1:14">
      <c r="A50" s="47">
        <v>1952</v>
      </c>
      <c r="B50" s="47">
        <v>240</v>
      </c>
      <c r="C50" s="47">
        <v>12</v>
      </c>
      <c r="D50" s="47">
        <v>27</v>
      </c>
      <c r="E50" s="47">
        <v>43</v>
      </c>
      <c r="F50" s="47">
        <v>37</v>
      </c>
      <c r="G50" s="47">
        <v>34</v>
      </c>
      <c r="H50" s="47">
        <v>34</v>
      </c>
      <c r="I50" s="47">
        <v>27</v>
      </c>
      <c r="J50" s="47">
        <v>16</v>
      </c>
      <c r="K50" s="47">
        <v>1</v>
      </c>
      <c r="L50" s="47">
        <v>0</v>
      </c>
      <c r="M50" s="47">
        <v>6</v>
      </c>
      <c r="N50" s="47">
        <v>3</v>
      </c>
    </row>
    <row r="51" spans="1:14">
      <c r="A51" s="47">
        <v>1953</v>
      </c>
      <c r="B51" s="47">
        <v>422</v>
      </c>
      <c r="C51" s="47">
        <v>14</v>
      </c>
      <c r="D51" s="47">
        <v>16</v>
      </c>
      <c r="E51" s="47">
        <v>40</v>
      </c>
      <c r="F51" s="47">
        <v>47</v>
      </c>
      <c r="G51" s="47">
        <v>94</v>
      </c>
      <c r="H51" s="47">
        <v>111</v>
      </c>
      <c r="I51" s="47">
        <v>32</v>
      </c>
      <c r="J51" s="47">
        <v>24</v>
      </c>
      <c r="K51" s="47">
        <v>5</v>
      </c>
      <c r="L51" s="47">
        <v>6</v>
      </c>
      <c r="M51" s="47">
        <v>12</v>
      </c>
      <c r="N51" s="47">
        <v>21</v>
      </c>
    </row>
    <row r="52" spans="1:14">
      <c r="A52" s="47">
        <v>1954</v>
      </c>
      <c r="B52" s="47">
        <v>550</v>
      </c>
      <c r="C52" s="47">
        <v>2</v>
      </c>
      <c r="D52" s="47">
        <v>17</v>
      </c>
      <c r="E52" s="47">
        <v>62</v>
      </c>
      <c r="F52" s="47">
        <v>113</v>
      </c>
      <c r="G52" s="47">
        <v>101</v>
      </c>
      <c r="H52" s="47">
        <v>107</v>
      </c>
      <c r="I52" s="47">
        <v>45</v>
      </c>
      <c r="J52" s="47">
        <v>49</v>
      </c>
      <c r="K52" s="47">
        <v>21</v>
      </c>
      <c r="L52" s="47">
        <v>14</v>
      </c>
      <c r="M52" s="47">
        <v>2</v>
      </c>
      <c r="N52" s="47">
        <v>17</v>
      </c>
    </row>
    <row r="53" spans="1:14">
      <c r="A53" s="47">
        <v>1955</v>
      </c>
      <c r="B53" s="47">
        <v>593</v>
      </c>
      <c r="C53" s="47">
        <v>3</v>
      </c>
      <c r="D53" s="47">
        <v>4</v>
      </c>
      <c r="E53" s="47">
        <v>43</v>
      </c>
      <c r="F53" s="47">
        <v>99</v>
      </c>
      <c r="G53" s="47">
        <v>148</v>
      </c>
      <c r="H53" s="47">
        <v>153</v>
      </c>
      <c r="I53" s="47">
        <v>49</v>
      </c>
      <c r="J53" s="47">
        <v>33</v>
      </c>
      <c r="K53" s="47">
        <v>15</v>
      </c>
      <c r="L53" s="47">
        <v>23</v>
      </c>
      <c r="M53" s="47">
        <v>20</v>
      </c>
      <c r="N53" s="47">
        <v>3</v>
      </c>
    </row>
    <row r="54" spans="1:14">
      <c r="A54" s="47">
        <v>1956</v>
      </c>
      <c r="B54" s="47">
        <v>504</v>
      </c>
      <c r="C54" s="47">
        <v>2</v>
      </c>
      <c r="D54" s="47">
        <v>47</v>
      </c>
      <c r="E54" s="47">
        <v>31</v>
      </c>
      <c r="F54" s="47">
        <v>85</v>
      </c>
      <c r="G54" s="47">
        <v>79</v>
      </c>
      <c r="H54" s="47">
        <v>65</v>
      </c>
      <c r="I54" s="47">
        <v>92</v>
      </c>
      <c r="J54" s="47">
        <v>42</v>
      </c>
      <c r="K54" s="47">
        <v>16</v>
      </c>
      <c r="L54" s="47">
        <v>29</v>
      </c>
      <c r="M54" s="47">
        <v>7</v>
      </c>
      <c r="N54" s="47">
        <v>9</v>
      </c>
    </row>
    <row r="55" spans="1:14">
      <c r="A55" s="47">
        <v>1957</v>
      </c>
      <c r="B55" s="47">
        <v>858</v>
      </c>
      <c r="C55" s="47">
        <v>17</v>
      </c>
      <c r="D55" s="47">
        <v>5</v>
      </c>
      <c r="E55" s="47">
        <v>38</v>
      </c>
      <c r="F55" s="47">
        <v>216</v>
      </c>
      <c r="G55" s="47">
        <v>228</v>
      </c>
      <c r="H55" s="47">
        <v>147</v>
      </c>
      <c r="I55" s="47">
        <v>55</v>
      </c>
      <c r="J55" s="47">
        <v>20</v>
      </c>
      <c r="K55" s="47">
        <v>17</v>
      </c>
      <c r="L55" s="47">
        <v>18</v>
      </c>
      <c r="M55" s="47">
        <v>59</v>
      </c>
      <c r="N55" s="47">
        <v>38</v>
      </c>
    </row>
    <row r="56" spans="1:14">
      <c r="A56" s="47">
        <v>1958</v>
      </c>
      <c r="B56" s="47">
        <v>564</v>
      </c>
      <c r="C56" s="47">
        <v>11</v>
      </c>
      <c r="D56" s="47">
        <v>20</v>
      </c>
      <c r="E56" s="47">
        <v>15</v>
      </c>
      <c r="F56" s="47">
        <v>76</v>
      </c>
      <c r="G56" s="47">
        <v>68</v>
      </c>
      <c r="H56" s="47">
        <v>128</v>
      </c>
      <c r="I56" s="47">
        <v>121</v>
      </c>
      <c r="J56" s="47">
        <v>46</v>
      </c>
      <c r="K56" s="47">
        <v>24</v>
      </c>
      <c r="L56" s="47">
        <v>9</v>
      </c>
      <c r="M56" s="47">
        <v>45</v>
      </c>
      <c r="N56" s="47">
        <v>1</v>
      </c>
    </row>
    <row r="57" spans="1:14">
      <c r="A57" s="47">
        <v>1959</v>
      </c>
      <c r="B57" s="47">
        <v>604</v>
      </c>
      <c r="C57" s="47">
        <v>16</v>
      </c>
      <c r="D57" s="47">
        <v>20</v>
      </c>
      <c r="E57" s="47">
        <v>43</v>
      </c>
      <c r="F57" s="47">
        <v>30</v>
      </c>
      <c r="G57" s="47">
        <v>226</v>
      </c>
      <c r="H57" s="47">
        <v>73</v>
      </c>
      <c r="I57" s="47">
        <v>63</v>
      </c>
      <c r="J57" s="47">
        <v>38</v>
      </c>
      <c r="K57" s="47">
        <v>58</v>
      </c>
      <c r="L57" s="47">
        <v>24</v>
      </c>
      <c r="M57" s="47">
        <v>11</v>
      </c>
      <c r="N57" s="47">
        <v>2</v>
      </c>
    </row>
    <row r="58" spans="1:14">
      <c r="A58" s="47">
        <v>1960</v>
      </c>
      <c r="B58" s="47">
        <v>616</v>
      </c>
      <c r="C58" s="47">
        <v>9</v>
      </c>
      <c r="D58" s="47">
        <v>28</v>
      </c>
      <c r="E58" s="47">
        <v>28</v>
      </c>
      <c r="F58" s="47">
        <v>70</v>
      </c>
      <c r="G58" s="47">
        <v>201</v>
      </c>
      <c r="H58" s="47">
        <v>125</v>
      </c>
      <c r="I58" s="47">
        <v>42</v>
      </c>
      <c r="J58" s="47">
        <v>48</v>
      </c>
      <c r="K58" s="47">
        <v>21</v>
      </c>
      <c r="L58" s="47">
        <v>18</v>
      </c>
      <c r="M58" s="47">
        <v>25</v>
      </c>
      <c r="N58" s="47">
        <v>1</v>
      </c>
    </row>
    <row r="59" spans="1:14">
      <c r="A59" s="47">
        <v>1961</v>
      </c>
      <c r="B59" s="47">
        <v>697</v>
      </c>
      <c r="C59" s="47">
        <v>1</v>
      </c>
      <c r="D59" s="47">
        <v>31</v>
      </c>
      <c r="E59" s="47">
        <v>124</v>
      </c>
      <c r="F59" s="47">
        <v>74</v>
      </c>
      <c r="G59" s="47">
        <v>137</v>
      </c>
      <c r="H59" s="47">
        <v>107</v>
      </c>
      <c r="I59" s="47">
        <v>77</v>
      </c>
      <c r="J59" s="47">
        <v>27</v>
      </c>
      <c r="K59" s="47">
        <v>53</v>
      </c>
      <c r="L59" s="47">
        <v>14</v>
      </c>
      <c r="M59" s="47">
        <v>36</v>
      </c>
      <c r="N59" s="47">
        <v>16</v>
      </c>
    </row>
    <row r="60" spans="1:14">
      <c r="A60" s="47">
        <v>1962</v>
      </c>
      <c r="B60" s="47">
        <v>657</v>
      </c>
      <c r="C60" s="47">
        <v>12</v>
      </c>
      <c r="D60" s="47">
        <v>25</v>
      </c>
      <c r="E60" s="47">
        <v>37</v>
      </c>
      <c r="F60" s="47">
        <v>41</v>
      </c>
      <c r="G60" s="47">
        <v>200</v>
      </c>
      <c r="H60" s="47">
        <v>171</v>
      </c>
      <c r="I60" s="47">
        <v>78</v>
      </c>
      <c r="J60" s="47">
        <v>51</v>
      </c>
      <c r="K60" s="47">
        <v>24</v>
      </c>
      <c r="L60" s="47">
        <v>11</v>
      </c>
      <c r="M60" s="47">
        <v>5</v>
      </c>
      <c r="N60" s="47">
        <v>2</v>
      </c>
    </row>
    <row r="61" spans="1:14">
      <c r="A61" s="47">
        <v>1963</v>
      </c>
      <c r="B61" s="47">
        <v>463</v>
      </c>
      <c r="C61" s="47">
        <v>15</v>
      </c>
      <c r="D61" s="47">
        <v>6</v>
      </c>
      <c r="E61" s="47">
        <v>48</v>
      </c>
      <c r="F61" s="47">
        <v>84</v>
      </c>
      <c r="G61" s="47">
        <v>71</v>
      </c>
      <c r="H61" s="47">
        <v>90</v>
      </c>
      <c r="I61" s="47">
        <v>62</v>
      </c>
      <c r="J61" s="47">
        <v>26</v>
      </c>
      <c r="K61" s="47">
        <v>33</v>
      </c>
      <c r="L61" s="47">
        <v>13</v>
      </c>
      <c r="M61" s="47">
        <v>15</v>
      </c>
      <c r="N61" s="47">
        <v>0</v>
      </c>
    </row>
    <row r="62" spans="1:14">
      <c r="A62" s="47">
        <v>1964</v>
      </c>
      <c r="B62" s="47">
        <v>704</v>
      </c>
      <c r="C62" s="47">
        <v>14</v>
      </c>
      <c r="D62" s="47">
        <v>2</v>
      </c>
      <c r="E62" s="47">
        <v>36</v>
      </c>
      <c r="F62" s="47">
        <v>157</v>
      </c>
      <c r="G62" s="47">
        <v>134</v>
      </c>
      <c r="H62" s="47">
        <v>137</v>
      </c>
      <c r="I62" s="47">
        <v>63</v>
      </c>
      <c r="J62" s="47">
        <v>79</v>
      </c>
      <c r="K62" s="47">
        <v>25</v>
      </c>
      <c r="L62" s="47">
        <v>22</v>
      </c>
      <c r="M62" s="47">
        <v>17</v>
      </c>
      <c r="N62" s="47">
        <v>18</v>
      </c>
    </row>
    <row r="63" spans="1:14">
      <c r="A63" s="47">
        <v>1965</v>
      </c>
      <c r="B63" s="47">
        <v>897</v>
      </c>
      <c r="C63" s="47">
        <v>21</v>
      </c>
      <c r="D63" s="47">
        <v>32</v>
      </c>
      <c r="E63" s="47">
        <v>34</v>
      </c>
      <c r="F63" s="47">
        <v>123</v>
      </c>
      <c r="G63" s="47">
        <v>273</v>
      </c>
      <c r="H63" s="47">
        <v>147</v>
      </c>
      <c r="I63" s="47">
        <v>85</v>
      </c>
      <c r="J63" s="47">
        <v>61</v>
      </c>
      <c r="K63" s="47">
        <v>64</v>
      </c>
      <c r="L63" s="47">
        <v>16</v>
      </c>
      <c r="M63" s="47">
        <v>34</v>
      </c>
      <c r="N63" s="47">
        <v>7</v>
      </c>
    </row>
    <row r="64" spans="1:14">
      <c r="A64" s="47">
        <v>1966</v>
      </c>
      <c r="B64" s="47">
        <v>585</v>
      </c>
      <c r="C64" s="47">
        <v>1</v>
      </c>
      <c r="D64" s="47">
        <v>28</v>
      </c>
      <c r="E64" s="47">
        <v>12</v>
      </c>
      <c r="F64" s="47">
        <v>80</v>
      </c>
      <c r="G64" s="47">
        <v>98</v>
      </c>
      <c r="H64" s="47">
        <v>126</v>
      </c>
      <c r="I64" s="47">
        <v>100</v>
      </c>
      <c r="J64" s="47">
        <v>58</v>
      </c>
      <c r="K64" s="47">
        <v>22</v>
      </c>
      <c r="L64" s="47">
        <v>29</v>
      </c>
      <c r="M64" s="47">
        <v>20</v>
      </c>
      <c r="N64" s="47">
        <v>11</v>
      </c>
    </row>
    <row r="65" spans="1:14">
      <c r="A65" s="47">
        <v>1967</v>
      </c>
      <c r="B65" s="47">
        <v>926</v>
      </c>
      <c r="C65" s="47">
        <v>39</v>
      </c>
      <c r="D65" s="47">
        <v>8</v>
      </c>
      <c r="E65" s="47">
        <v>42</v>
      </c>
      <c r="F65" s="47">
        <v>149</v>
      </c>
      <c r="G65" s="47">
        <v>116</v>
      </c>
      <c r="H65" s="47">
        <v>210</v>
      </c>
      <c r="I65" s="47">
        <v>90</v>
      </c>
      <c r="J65" s="47">
        <v>28</v>
      </c>
      <c r="K65" s="47">
        <v>139</v>
      </c>
      <c r="L65" s="47">
        <v>36</v>
      </c>
      <c r="M65" s="47">
        <v>8</v>
      </c>
      <c r="N65" s="47">
        <v>61</v>
      </c>
    </row>
    <row r="66" spans="1:14">
      <c r="A66" s="47">
        <v>1968</v>
      </c>
      <c r="B66" s="47">
        <v>660</v>
      </c>
      <c r="C66" s="47">
        <v>5</v>
      </c>
      <c r="D66" s="47">
        <v>7</v>
      </c>
      <c r="E66" s="47">
        <v>28</v>
      </c>
      <c r="F66" s="47">
        <v>102</v>
      </c>
      <c r="G66" s="47">
        <v>145</v>
      </c>
      <c r="H66" s="47">
        <v>136</v>
      </c>
      <c r="I66" s="47">
        <v>56</v>
      </c>
      <c r="J66" s="47">
        <v>66</v>
      </c>
      <c r="K66" s="47">
        <v>25</v>
      </c>
      <c r="L66" s="47">
        <v>14</v>
      </c>
      <c r="M66" s="47">
        <v>44</v>
      </c>
      <c r="N66" s="47">
        <v>32</v>
      </c>
    </row>
    <row r="67" spans="1:14">
      <c r="A67" s="47">
        <v>1969</v>
      </c>
      <c r="B67" s="47">
        <v>608</v>
      </c>
      <c r="C67" s="47">
        <v>3</v>
      </c>
      <c r="D67" s="47">
        <v>5</v>
      </c>
      <c r="E67" s="47">
        <v>8</v>
      </c>
      <c r="F67" s="47">
        <v>68</v>
      </c>
      <c r="G67" s="47">
        <v>145</v>
      </c>
      <c r="H67" s="47">
        <v>137</v>
      </c>
      <c r="I67" s="47">
        <v>98</v>
      </c>
      <c r="J67" s="47">
        <v>70</v>
      </c>
      <c r="K67" s="47">
        <v>20</v>
      </c>
      <c r="L67" s="47">
        <v>26</v>
      </c>
      <c r="M67" s="47">
        <v>5</v>
      </c>
      <c r="N67" s="47">
        <v>23</v>
      </c>
    </row>
    <row r="68" spans="1:14">
      <c r="A68" s="47">
        <v>1970</v>
      </c>
      <c r="B68" s="47">
        <v>654</v>
      </c>
      <c r="C68" s="47">
        <v>9</v>
      </c>
      <c r="D68" s="47">
        <v>16</v>
      </c>
      <c r="E68" s="47">
        <v>25</v>
      </c>
      <c r="F68" s="47">
        <v>117</v>
      </c>
      <c r="G68" s="47">
        <v>88</v>
      </c>
      <c r="H68" s="47">
        <v>134</v>
      </c>
      <c r="I68" s="47">
        <v>82</v>
      </c>
      <c r="J68" s="47">
        <v>55</v>
      </c>
      <c r="K68" s="47">
        <v>54</v>
      </c>
      <c r="L68" s="47">
        <v>50</v>
      </c>
      <c r="M68" s="47">
        <v>10</v>
      </c>
      <c r="N68" s="47">
        <v>14</v>
      </c>
    </row>
    <row r="69" spans="1:14">
      <c r="A69" s="47">
        <v>1971</v>
      </c>
      <c r="B69" s="47">
        <v>889</v>
      </c>
      <c r="C69" s="47">
        <v>19</v>
      </c>
      <c r="D69" s="47">
        <v>83</v>
      </c>
      <c r="E69" s="47">
        <v>40</v>
      </c>
      <c r="F69" s="47">
        <v>75</v>
      </c>
      <c r="G69" s="47">
        <v>166</v>
      </c>
      <c r="H69" s="47">
        <v>199</v>
      </c>
      <c r="I69" s="47">
        <v>100</v>
      </c>
      <c r="J69" s="47">
        <v>50</v>
      </c>
      <c r="K69" s="47">
        <v>47</v>
      </c>
      <c r="L69" s="47">
        <v>38</v>
      </c>
      <c r="M69" s="47">
        <v>16</v>
      </c>
      <c r="N69" s="47">
        <v>56</v>
      </c>
    </row>
    <row r="70" spans="1:14">
      <c r="A70" s="47">
        <v>1972</v>
      </c>
      <c r="B70" s="47">
        <v>741</v>
      </c>
      <c r="C70" s="47">
        <v>33</v>
      </c>
      <c r="D70" s="47">
        <v>7</v>
      </c>
      <c r="E70" s="47">
        <v>69</v>
      </c>
      <c r="F70" s="47">
        <v>96</v>
      </c>
      <c r="G70" s="47">
        <v>140</v>
      </c>
      <c r="H70" s="47">
        <v>114</v>
      </c>
      <c r="I70" s="47">
        <v>115</v>
      </c>
      <c r="J70" s="47">
        <v>59</v>
      </c>
      <c r="K70" s="47">
        <v>49</v>
      </c>
      <c r="L70" s="47">
        <v>34</v>
      </c>
      <c r="M70" s="47">
        <v>17</v>
      </c>
      <c r="N70" s="47">
        <v>8</v>
      </c>
    </row>
    <row r="71" spans="1:14">
      <c r="A71" s="47">
        <v>1973</v>
      </c>
      <c r="B71" s="47">
        <v>1102</v>
      </c>
      <c r="C71" s="47">
        <v>33</v>
      </c>
      <c r="D71" s="47">
        <v>10</v>
      </c>
      <c r="E71" s="47">
        <v>80</v>
      </c>
      <c r="F71" s="47">
        <v>150</v>
      </c>
      <c r="G71" s="47">
        <v>250</v>
      </c>
      <c r="H71" s="47">
        <v>224</v>
      </c>
      <c r="I71" s="47">
        <v>80</v>
      </c>
      <c r="J71" s="47">
        <v>51</v>
      </c>
      <c r="K71" s="47">
        <v>69</v>
      </c>
      <c r="L71" s="47">
        <v>25</v>
      </c>
      <c r="M71" s="47">
        <v>81</v>
      </c>
      <c r="N71" s="47">
        <v>49</v>
      </c>
    </row>
    <row r="72" spans="1:14">
      <c r="A72" s="47">
        <v>1974</v>
      </c>
      <c r="B72" s="47">
        <v>945</v>
      </c>
      <c r="C72" s="47">
        <v>24</v>
      </c>
      <c r="D72" s="47">
        <v>23</v>
      </c>
      <c r="E72" s="47">
        <v>36</v>
      </c>
      <c r="F72" s="47">
        <v>267</v>
      </c>
      <c r="G72" s="47">
        <v>144</v>
      </c>
      <c r="H72" s="47">
        <v>194</v>
      </c>
      <c r="I72" s="47">
        <v>59</v>
      </c>
      <c r="J72" s="47">
        <v>107</v>
      </c>
      <c r="K72" s="47">
        <v>25</v>
      </c>
      <c r="L72" s="47">
        <v>45</v>
      </c>
      <c r="M72" s="47">
        <v>13</v>
      </c>
      <c r="N72" s="47">
        <v>8</v>
      </c>
    </row>
    <row r="73" spans="1:14">
      <c r="A73" s="47">
        <v>1975</v>
      </c>
      <c r="B73" s="47">
        <v>919</v>
      </c>
      <c r="C73" s="47">
        <v>52</v>
      </c>
      <c r="D73" s="47">
        <v>45</v>
      </c>
      <c r="E73" s="47">
        <v>84</v>
      </c>
      <c r="F73" s="47">
        <v>108</v>
      </c>
      <c r="G73" s="47">
        <v>188</v>
      </c>
      <c r="H73" s="47">
        <v>196</v>
      </c>
      <c r="I73" s="47">
        <v>79</v>
      </c>
      <c r="J73" s="47">
        <v>60</v>
      </c>
      <c r="K73" s="47">
        <v>34</v>
      </c>
      <c r="L73" s="47">
        <v>12</v>
      </c>
      <c r="M73" s="47">
        <v>39</v>
      </c>
      <c r="N73" s="47">
        <v>22</v>
      </c>
    </row>
    <row r="74" spans="1:14">
      <c r="A74" s="47">
        <v>1976</v>
      </c>
      <c r="B74" s="47">
        <v>834</v>
      </c>
      <c r="C74" s="47">
        <v>12</v>
      </c>
      <c r="D74" s="47">
        <v>36</v>
      </c>
      <c r="E74" s="47">
        <v>180</v>
      </c>
      <c r="F74" s="47">
        <v>113</v>
      </c>
      <c r="G74" s="47">
        <v>155</v>
      </c>
      <c r="H74" s="47">
        <v>169</v>
      </c>
      <c r="I74" s="47">
        <v>84</v>
      </c>
      <c r="J74" s="47">
        <v>38</v>
      </c>
      <c r="K74" s="47">
        <v>35</v>
      </c>
      <c r="L74" s="47">
        <v>11</v>
      </c>
      <c r="M74" s="47">
        <v>0</v>
      </c>
      <c r="N74" s="47">
        <v>1</v>
      </c>
    </row>
    <row r="75" spans="1:14">
      <c r="A75" s="47">
        <v>1977</v>
      </c>
      <c r="B75" s="47">
        <v>852</v>
      </c>
      <c r="C75" s="47">
        <v>5</v>
      </c>
      <c r="D75" s="47">
        <v>17</v>
      </c>
      <c r="E75" s="47">
        <v>64</v>
      </c>
      <c r="F75" s="47">
        <v>88</v>
      </c>
      <c r="G75" s="47">
        <v>228</v>
      </c>
      <c r="H75" s="47">
        <v>132</v>
      </c>
      <c r="I75" s="47">
        <v>99</v>
      </c>
      <c r="J75" s="47">
        <v>82</v>
      </c>
      <c r="K75" s="47">
        <v>65</v>
      </c>
      <c r="L75" s="47">
        <v>25</v>
      </c>
      <c r="M75" s="47">
        <v>24</v>
      </c>
      <c r="N75" s="47">
        <v>23</v>
      </c>
    </row>
    <row r="76" spans="1:14">
      <c r="A76" s="47">
        <v>1978</v>
      </c>
      <c r="B76" s="47">
        <v>789</v>
      </c>
      <c r="C76" s="47">
        <v>23</v>
      </c>
      <c r="D76" s="47">
        <v>7</v>
      </c>
      <c r="E76" s="47">
        <v>17</v>
      </c>
      <c r="F76" s="47">
        <v>107</v>
      </c>
      <c r="G76" s="47">
        <v>213</v>
      </c>
      <c r="H76" s="47">
        <v>148</v>
      </c>
      <c r="I76" s="47">
        <v>143</v>
      </c>
      <c r="J76" s="47">
        <v>65</v>
      </c>
      <c r="K76" s="47">
        <v>20</v>
      </c>
      <c r="L76" s="47">
        <v>7</v>
      </c>
      <c r="M76" s="47">
        <v>9</v>
      </c>
      <c r="N76" s="47">
        <v>30</v>
      </c>
    </row>
    <row r="77" spans="1:14">
      <c r="A77" s="47">
        <v>1979</v>
      </c>
      <c r="B77" s="47">
        <v>855</v>
      </c>
      <c r="C77" s="47">
        <v>16</v>
      </c>
      <c r="D77" s="47">
        <v>4</v>
      </c>
      <c r="E77" s="47">
        <v>53</v>
      </c>
      <c r="F77" s="47">
        <v>123</v>
      </c>
      <c r="G77" s="47">
        <v>112</v>
      </c>
      <c r="H77" s="47">
        <v>150</v>
      </c>
      <c r="I77" s="47">
        <v>132</v>
      </c>
      <c r="J77" s="47">
        <v>126</v>
      </c>
      <c r="K77" s="47">
        <v>69</v>
      </c>
      <c r="L77" s="47">
        <v>47</v>
      </c>
      <c r="M77" s="47">
        <v>21</v>
      </c>
      <c r="N77" s="47">
        <v>2</v>
      </c>
    </row>
    <row r="78" spans="1:14">
      <c r="A78" s="47">
        <v>1980</v>
      </c>
      <c r="B78" s="47">
        <v>866</v>
      </c>
      <c r="C78" s="47">
        <v>5</v>
      </c>
      <c r="D78" s="47">
        <v>11</v>
      </c>
      <c r="E78" s="47">
        <v>41</v>
      </c>
      <c r="F78" s="47">
        <v>137</v>
      </c>
      <c r="G78" s="47">
        <v>203</v>
      </c>
      <c r="H78" s="47">
        <v>217</v>
      </c>
      <c r="I78" s="47">
        <v>95</v>
      </c>
      <c r="J78" s="47">
        <v>73</v>
      </c>
      <c r="K78" s="47">
        <v>37</v>
      </c>
      <c r="L78" s="47">
        <v>43</v>
      </c>
      <c r="M78" s="47">
        <v>3</v>
      </c>
      <c r="N78" s="47">
        <v>1</v>
      </c>
    </row>
    <row r="79" spans="1:14">
      <c r="A79" s="47">
        <v>1981</v>
      </c>
      <c r="B79" s="47">
        <v>782</v>
      </c>
      <c r="C79" s="47">
        <v>2</v>
      </c>
      <c r="D79" s="47">
        <v>25</v>
      </c>
      <c r="E79" s="47">
        <v>33</v>
      </c>
      <c r="F79" s="47">
        <v>84</v>
      </c>
      <c r="G79" s="47">
        <v>187</v>
      </c>
      <c r="H79" s="47">
        <v>223</v>
      </c>
      <c r="I79" s="47">
        <v>98</v>
      </c>
      <c r="J79" s="47">
        <v>64</v>
      </c>
      <c r="K79" s="47">
        <v>26</v>
      </c>
      <c r="L79" s="47">
        <v>32</v>
      </c>
      <c r="M79" s="47">
        <v>7</v>
      </c>
      <c r="N79" s="47">
        <v>1</v>
      </c>
    </row>
    <row r="80" spans="1:14">
      <c r="A80" s="47">
        <v>1982</v>
      </c>
      <c r="B80" s="47">
        <v>1047</v>
      </c>
      <c r="C80" s="47">
        <v>18</v>
      </c>
      <c r="D80" s="47">
        <v>3</v>
      </c>
      <c r="E80" s="47">
        <v>60</v>
      </c>
      <c r="F80" s="47">
        <v>150</v>
      </c>
      <c r="G80" s="47">
        <v>329</v>
      </c>
      <c r="H80" s="47">
        <v>196</v>
      </c>
      <c r="I80" s="47">
        <v>95</v>
      </c>
      <c r="J80" s="47">
        <v>34</v>
      </c>
      <c r="K80" s="47">
        <v>38</v>
      </c>
      <c r="L80" s="47">
        <v>9</v>
      </c>
      <c r="M80" s="47">
        <v>19</v>
      </c>
      <c r="N80" s="47">
        <v>96</v>
      </c>
    </row>
    <row r="81" spans="1:14">
      <c r="A81" s="47">
        <v>1983</v>
      </c>
      <c r="B81" s="47">
        <v>931</v>
      </c>
      <c r="C81" s="47">
        <v>13</v>
      </c>
      <c r="D81" s="47">
        <v>41</v>
      </c>
      <c r="E81" s="47">
        <v>71</v>
      </c>
      <c r="F81" s="47">
        <v>65</v>
      </c>
      <c r="G81" s="47">
        <v>249</v>
      </c>
      <c r="H81" s="47">
        <v>178</v>
      </c>
      <c r="I81" s="47">
        <v>99</v>
      </c>
      <c r="J81" s="47">
        <v>76</v>
      </c>
      <c r="K81" s="47">
        <v>19</v>
      </c>
      <c r="L81" s="47">
        <v>13</v>
      </c>
      <c r="M81" s="47">
        <v>49</v>
      </c>
      <c r="N81" s="47">
        <v>58</v>
      </c>
    </row>
    <row r="82" spans="1:14">
      <c r="A82" s="47">
        <v>1984</v>
      </c>
      <c r="B82" s="47">
        <v>907</v>
      </c>
      <c r="C82" s="47">
        <v>1</v>
      </c>
      <c r="D82" s="47">
        <v>27</v>
      </c>
      <c r="E82" s="47">
        <v>73</v>
      </c>
      <c r="F82" s="47">
        <v>176</v>
      </c>
      <c r="G82" s="47">
        <v>169</v>
      </c>
      <c r="H82" s="47">
        <v>242</v>
      </c>
      <c r="I82" s="47">
        <v>72</v>
      </c>
      <c r="J82" s="47">
        <v>47</v>
      </c>
      <c r="K82" s="47">
        <v>17</v>
      </c>
      <c r="L82" s="47">
        <v>49</v>
      </c>
      <c r="M82" s="47">
        <v>30</v>
      </c>
      <c r="N82" s="47">
        <v>4</v>
      </c>
    </row>
    <row r="83" spans="1:14">
      <c r="A83" s="47">
        <v>1985</v>
      </c>
      <c r="B83" s="47">
        <v>684</v>
      </c>
      <c r="C83" s="47">
        <v>2</v>
      </c>
      <c r="D83" s="47">
        <v>7</v>
      </c>
      <c r="E83" s="47">
        <v>38</v>
      </c>
      <c r="F83" s="47">
        <v>134</v>
      </c>
      <c r="G83" s="47">
        <v>182</v>
      </c>
      <c r="H83" s="47">
        <v>82</v>
      </c>
      <c r="I83" s="47">
        <v>51</v>
      </c>
      <c r="J83" s="47">
        <v>108</v>
      </c>
      <c r="K83" s="47">
        <v>40</v>
      </c>
      <c r="L83" s="47">
        <v>18</v>
      </c>
      <c r="M83" s="47">
        <v>19</v>
      </c>
      <c r="N83" s="47">
        <v>3</v>
      </c>
    </row>
    <row r="84" spans="1:14">
      <c r="A84" s="47">
        <v>1986</v>
      </c>
      <c r="B84" s="47">
        <v>765</v>
      </c>
      <c r="C84" s="47">
        <v>0</v>
      </c>
      <c r="D84" s="47">
        <v>30</v>
      </c>
      <c r="E84" s="47">
        <v>76</v>
      </c>
      <c r="F84" s="47">
        <v>84</v>
      </c>
      <c r="G84" s="47">
        <v>173</v>
      </c>
      <c r="H84" s="47">
        <v>134</v>
      </c>
      <c r="I84" s="47">
        <v>88</v>
      </c>
      <c r="J84" s="47">
        <v>67</v>
      </c>
      <c r="K84" s="47">
        <v>65</v>
      </c>
      <c r="L84" s="47">
        <v>26</v>
      </c>
      <c r="M84" s="47">
        <v>17</v>
      </c>
      <c r="N84" s="47">
        <v>5</v>
      </c>
    </row>
    <row r="85" spans="1:14">
      <c r="A85" s="47">
        <v>1987</v>
      </c>
      <c r="B85" s="47">
        <v>656</v>
      </c>
      <c r="C85" s="47">
        <v>6</v>
      </c>
      <c r="D85" s="47">
        <v>19</v>
      </c>
      <c r="E85" s="47">
        <v>38</v>
      </c>
      <c r="F85" s="47">
        <v>20</v>
      </c>
      <c r="G85" s="47">
        <v>126</v>
      </c>
      <c r="H85" s="47">
        <v>132</v>
      </c>
      <c r="I85" s="47">
        <v>163</v>
      </c>
      <c r="J85" s="47">
        <v>63</v>
      </c>
      <c r="K85" s="47">
        <v>19</v>
      </c>
      <c r="L85" s="47">
        <v>1</v>
      </c>
      <c r="M85" s="47">
        <v>55</v>
      </c>
      <c r="N85" s="47">
        <v>14</v>
      </c>
    </row>
    <row r="86" spans="1:14">
      <c r="A86" s="47">
        <v>1988</v>
      </c>
      <c r="B86" s="47">
        <v>702</v>
      </c>
      <c r="C86" s="47">
        <v>17</v>
      </c>
      <c r="D86" s="47">
        <v>4</v>
      </c>
      <c r="E86" s="47">
        <v>28</v>
      </c>
      <c r="F86" s="47">
        <v>58</v>
      </c>
      <c r="G86" s="47">
        <v>132</v>
      </c>
      <c r="H86" s="47">
        <v>63</v>
      </c>
      <c r="I86" s="47">
        <v>103</v>
      </c>
      <c r="J86" s="47">
        <v>61</v>
      </c>
      <c r="K86" s="47">
        <v>76</v>
      </c>
      <c r="L86" s="47">
        <v>19</v>
      </c>
      <c r="M86" s="47">
        <v>121</v>
      </c>
      <c r="N86" s="47">
        <v>20</v>
      </c>
    </row>
    <row r="87" spans="1:14">
      <c r="A87" s="47">
        <v>1989</v>
      </c>
      <c r="B87" s="47">
        <v>856</v>
      </c>
      <c r="C87" s="47">
        <v>14</v>
      </c>
      <c r="D87" s="47">
        <v>18</v>
      </c>
      <c r="E87" s="47">
        <v>43</v>
      </c>
      <c r="F87" s="47">
        <v>82</v>
      </c>
      <c r="G87" s="47">
        <v>231</v>
      </c>
      <c r="H87" s="47">
        <v>252</v>
      </c>
      <c r="I87" s="47">
        <v>59</v>
      </c>
      <c r="J87" s="47">
        <v>36</v>
      </c>
      <c r="K87" s="47">
        <v>31</v>
      </c>
      <c r="L87" s="47">
        <v>30</v>
      </c>
      <c r="M87" s="47">
        <v>57</v>
      </c>
      <c r="N87" s="47">
        <v>3</v>
      </c>
    </row>
    <row r="88" spans="1:14">
      <c r="A88" s="47">
        <v>1990</v>
      </c>
      <c r="B88" s="47">
        <v>1133</v>
      </c>
      <c r="C88" s="47">
        <v>11</v>
      </c>
      <c r="D88" s="47">
        <v>57</v>
      </c>
      <c r="E88" s="47">
        <v>86</v>
      </c>
      <c r="F88" s="47">
        <v>108</v>
      </c>
      <c r="G88" s="47">
        <v>243</v>
      </c>
      <c r="H88" s="47">
        <v>329</v>
      </c>
      <c r="I88" s="47">
        <v>106</v>
      </c>
      <c r="J88" s="47">
        <v>60</v>
      </c>
      <c r="K88" s="47">
        <v>45</v>
      </c>
      <c r="L88" s="47">
        <v>35</v>
      </c>
      <c r="M88" s="47">
        <v>18</v>
      </c>
      <c r="N88" s="47">
        <v>35</v>
      </c>
    </row>
    <row r="89" spans="1:14">
      <c r="A89" s="47">
        <v>1991</v>
      </c>
      <c r="B89" s="47">
        <v>1132</v>
      </c>
      <c r="C89" s="47">
        <v>29</v>
      </c>
      <c r="D89" s="47">
        <v>11</v>
      </c>
      <c r="E89" s="47">
        <v>157</v>
      </c>
      <c r="F89" s="47">
        <v>204</v>
      </c>
      <c r="G89" s="47">
        <v>335</v>
      </c>
      <c r="H89" s="47">
        <v>216</v>
      </c>
      <c r="I89" s="47">
        <v>64</v>
      </c>
      <c r="J89" s="47">
        <v>46</v>
      </c>
      <c r="K89" s="47">
        <v>26</v>
      </c>
      <c r="L89" s="47">
        <v>21</v>
      </c>
      <c r="M89" s="47">
        <v>20</v>
      </c>
      <c r="N89" s="47">
        <v>3</v>
      </c>
    </row>
    <row r="90" spans="1:14">
      <c r="A90" s="47">
        <v>1992</v>
      </c>
      <c r="B90" s="47">
        <v>1297</v>
      </c>
      <c r="C90" s="47">
        <v>15</v>
      </c>
      <c r="D90" s="47">
        <v>29</v>
      </c>
      <c r="E90" s="47">
        <v>55</v>
      </c>
      <c r="F90" s="47">
        <v>53</v>
      </c>
      <c r="G90" s="47">
        <v>137</v>
      </c>
      <c r="H90" s="47">
        <v>399</v>
      </c>
      <c r="I90" s="47">
        <v>213</v>
      </c>
      <c r="J90" s="47">
        <v>115</v>
      </c>
      <c r="K90" s="47">
        <v>81</v>
      </c>
      <c r="L90" s="47">
        <v>34</v>
      </c>
      <c r="M90" s="47">
        <v>146</v>
      </c>
      <c r="N90" s="47">
        <v>20</v>
      </c>
    </row>
    <row r="91" spans="1:14">
      <c r="A91" s="47">
        <v>1993</v>
      </c>
      <c r="B91" s="47">
        <v>1173</v>
      </c>
      <c r="C91" s="47">
        <v>17</v>
      </c>
      <c r="D91" s="47">
        <v>34</v>
      </c>
      <c r="E91" s="47">
        <v>48</v>
      </c>
      <c r="F91" s="47">
        <v>85</v>
      </c>
      <c r="G91" s="47">
        <v>177</v>
      </c>
      <c r="H91" s="47">
        <v>313</v>
      </c>
      <c r="I91" s="47">
        <v>242</v>
      </c>
      <c r="J91" s="47">
        <v>112</v>
      </c>
      <c r="K91" s="47">
        <v>65</v>
      </c>
      <c r="L91" s="47">
        <v>55</v>
      </c>
      <c r="M91" s="47">
        <v>19</v>
      </c>
      <c r="N91" s="47">
        <v>6</v>
      </c>
    </row>
    <row r="92" spans="1:14">
      <c r="A92" s="47">
        <v>1994</v>
      </c>
      <c r="B92" s="47">
        <v>1082</v>
      </c>
      <c r="C92" s="47">
        <v>13</v>
      </c>
      <c r="D92" s="47">
        <v>9</v>
      </c>
      <c r="E92" s="47">
        <v>58</v>
      </c>
      <c r="F92" s="47">
        <v>205</v>
      </c>
      <c r="G92" s="47">
        <v>161</v>
      </c>
      <c r="H92" s="47">
        <v>234</v>
      </c>
      <c r="I92" s="47">
        <v>155</v>
      </c>
      <c r="J92" s="47">
        <v>120</v>
      </c>
      <c r="K92" s="47">
        <v>30</v>
      </c>
      <c r="L92" s="47">
        <v>51</v>
      </c>
      <c r="M92" s="47">
        <v>42</v>
      </c>
      <c r="N92" s="47">
        <v>4</v>
      </c>
    </row>
  </sheetData>
  <mergeCells count="2">
    <mergeCell ref="O3:P3"/>
    <mergeCell ref="O18:P18"/>
  </mergeCells>
  <hyperlinks>
    <hyperlink ref="A1" location="Overview!A1" display="Overview!A1" xr:uid="{C1BD156A-DCCF-4E2D-B363-82F89428D43C}"/>
  </hyperlinks>
  <pageMargins left="0.7" right="0.7" top="0.75" bottom="0.75" header="0.3" footer="0.3"/>
  <pageSetup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6385" r:id="rId4" name="Scroll Bar 1">
              <controlPr defaultSize="0" autoPict="0">
                <anchor moveWithCells="1">
                  <from>
                    <xdr:col>1</xdr:col>
                    <xdr:colOff>390525</xdr:colOff>
                    <xdr:row>27</xdr:row>
                    <xdr:rowOff>28575</xdr:rowOff>
                  </from>
                  <to>
                    <xdr:col>11</xdr:col>
                    <xdr:colOff>161925</xdr:colOff>
                    <xdr:row>29</xdr:row>
                    <xdr:rowOff>28575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3D6385-2411-4C96-A669-03F5215B8D18}">
  <sheetPr codeName="Sheet17"/>
  <dimension ref="A1:H6"/>
  <sheetViews>
    <sheetView zoomScaleNormal="100" workbookViewId="0">
      <selection activeCell="D24" sqref="D24"/>
    </sheetView>
  </sheetViews>
  <sheetFormatPr defaultRowHeight="15.95" customHeight="1"/>
  <cols>
    <col min="1" max="1" width="9.875" style="68" customWidth="1"/>
    <col min="2" max="2" width="18.625" style="68" bestFit="1" customWidth="1"/>
    <col min="3" max="3" width="7" style="68" customWidth="1"/>
    <col min="4" max="4" width="7.375" style="68" customWidth="1"/>
    <col min="5" max="5" width="7.5" style="68" bestFit="1" customWidth="1"/>
    <col min="6" max="6" width="6" style="68" customWidth="1"/>
    <col min="7" max="7" width="7.875" style="68" customWidth="1"/>
    <col min="8" max="16384" width="9" style="68"/>
  </cols>
  <sheetData>
    <row r="1" spans="1:8" ht="30.75" customHeight="1">
      <c r="A1" s="248" t="s">
        <v>387</v>
      </c>
    </row>
    <row r="3" spans="1:8" ht="27" customHeight="1">
      <c r="C3" s="69" t="s">
        <v>241</v>
      </c>
      <c r="D3" s="69" t="s">
        <v>240</v>
      </c>
      <c r="E3" s="69" t="s">
        <v>255</v>
      </c>
      <c r="F3" s="69" t="s">
        <v>256</v>
      </c>
      <c r="G3" s="69" t="s">
        <v>237</v>
      </c>
      <c r="H3" s="69" t="s">
        <v>236</v>
      </c>
    </row>
    <row r="4" spans="1:8" ht="15.95" customHeight="1">
      <c r="B4" s="69" t="s">
        <v>257</v>
      </c>
      <c r="C4" s="69">
        <v>12</v>
      </c>
      <c r="D4" s="69">
        <v>13</v>
      </c>
      <c r="E4" s="69">
        <v>20</v>
      </c>
      <c r="F4" s="69">
        <v>14</v>
      </c>
      <c r="G4" s="69">
        <v>12</v>
      </c>
      <c r="H4" s="69">
        <v>11</v>
      </c>
    </row>
    <row r="5" spans="1:8" ht="15.95" customHeight="1">
      <c r="B5" s="69" t="s">
        <v>258</v>
      </c>
      <c r="C5" s="69">
        <v>13</v>
      </c>
      <c r="D5" s="69">
        <v>16</v>
      </c>
      <c r="E5" s="69">
        <v>16</v>
      </c>
      <c r="F5" s="69">
        <v>15</v>
      </c>
      <c r="G5" s="69">
        <v>13</v>
      </c>
      <c r="H5" s="69">
        <v>12</v>
      </c>
    </row>
    <row r="6" spans="1:8" ht="15.95" customHeight="1">
      <c r="B6" s="69" t="s">
        <v>259</v>
      </c>
      <c r="C6" s="69">
        <v>8</v>
      </c>
      <c r="D6" s="69">
        <v>8</v>
      </c>
      <c r="E6" s="69">
        <v>9</v>
      </c>
      <c r="F6" s="69">
        <v>10</v>
      </c>
      <c r="G6" s="69">
        <v>10</v>
      </c>
      <c r="H6" s="69">
        <v>9</v>
      </c>
    </row>
  </sheetData>
  <hyperlinks>
    <hyperlink ref="A1" location="Overview!A1" display="Overview!A1" xr:uid="{6811DF79-C9FB-4C02-B2FF-C39A2A4C38E4}"/>
  </hyperlinks>
  <pageMargins left="0.7" right="0.7" top="0.75" bottom="0.75" header="0.3" footer="0.3"/>
  <pageSetup paperSize="9" orientation="portrait" horizontalDpi="1200" verticalDpi="1200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FAAFE1-B103-41E3-B23C-3AB1F31838A2}">
  <sheetPr codeName="Sheet18"/>
  <dimension ref="A1:C2"/>
  <sheetViews>
    <sheetView showGridLines="0" workbookViewId="0">
      <selection activeCell="D24" sqref="D24"/>
    </sheetView>
  </sheetViews>
  <sheetFormatPr defaultRowHeight="14.25"/>
  <cols>
    <col min="1" max="1" width="9.875" customWidth="1"/>
  </cols>
  <sheetData>
    <row r="1" spans="1:3" ht="30.75" customHeight="1">
      <c r="A1" s="248" t="s">
        <v>387</v>
      </c>
    </row>
    <row r="2" spans="1:3" ht="15">
      <c r="B2" s="70" t="s">
        <v>260</v>
      </c>
      <c r="C2" s="71">
        <v>30</v>
      </c>
    </row>
  </sheetData>
  <hyperlinks>
    <hyperlink ref="A1" location="Overview!A1" display="Overview!A1" xr:uid="{23B12A85-6B80-4CDF-BC05-5B8623158C88}"/>
  </hyperlinks>
  <pageMargins left="0.7" right="0.7" top="0.75" bottom="0.75" header="0.3" footer="0.3"/>
  <pageSetup paperSize="9" orientation="portrait" r:id="rId1"/>
  <drawing r:id="rId2"/>
  <legacyDrawing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7BC24D-1DD5-4361-BC26-65B7E330C207}">
  <sheetPr codeName="Sheet19"/>
  <dimension ref="A1:Z13"/>
  <sheetViews>
    <sheetView workbookViewId="0">
      <selection activeCell="D24" sqref="D24"/>
    </sheetView>
  </sheetViews>
  <sheetFormatPr defaultRowHeight="14.25"/>
  <cols>
    <col min="1" max="1" width="9.875" customWidth="1"/>
    <col min="2" max="11" width="3.125" customWidth="1"/>
    <col min="17" max="25" width="2.875" customWidth="1"/>
    <col min="26" max="26" width="3.875" customWidth="1"/>
  </cols>
  <sheetData>
    <row r="1" spans="1:26" ht="30.75" customHeight="1">
      <c r="A1" s="248" t="s">
        <v>387</v>
      </c>
    </row>
    <row r="2" spans="1:26" ht="15" thickBot="1"/>
    <row r="3" spans="1:26" ht="15.75" thickTop="1" thickBot="1">
      <c r="B3" s="72"/>
      <c r="C3" s="72"/>
      <c r="D3" s="72"/>
      <c r="E3" s="72"/>
      <c r="F3" s="72"/>
      <c r="G3" s="72"/>
      <c r="H3" s="72"/>
      <c r="I3" s="72"/>
      <c r="J3" s="72"/>
      <c r="K3" s="72"/>
      <c r="L3">
        <f>WaffleChart!C2</f>
        <v>30</v>
      </c>
      <c r="Q3" s="73" cm="1">
        <f t="array" ref="Q3:Z12">_xlfn._xlws.SORT(_xlfn.SEQUENCE(10,10,1,1),,-1)</f>
        <v>91</v>
      </c>
      <c r="R3" s="73">
        <v>92</v>
      </c>
      <c r="S3" s="73">
        <v>93</v>
      </c>
      <c r="T3" s="73">
        <v>94</v>
      </c>
      <c r="U3" s="73">
        <v>95</v>
      </c>
      <c r="V3" s="73">
        <v>96</v>
      </c>
      <c r="W3" s="73">
        <v>97</v>
      </c>
      <c r="X3" s="73">
        <v>98</v>
      </c>
      <c r="Y3" s="73">
        <v>99</v>
      </c>
      <c r="Z3" s="73">
        <v>100</v>
      </c>
    </row>
    <row r="4" spans="1:26" ht="15.75" thickTop="1" thickBot="1">
      <c r="B4" s="72"/>
      <c r="C4" s="72"/>
      <c r="D4" s="72"/>
      <c r="E4" s="72"/>
      <c r="F4" s="72"/>
      <c r="G4" s="72"/>
      <c r="H4" s="72"/>
      <c r="I4" s="72"/>
      <c r="J4" s="72"/>
      <c r="K4" s="72"/>
      <c r="Q4" s="73">
        <v>81</v>
      </c>
      <c r="R4" s="73">
        <v>82</v>
      </c>
      <c r="S4" s="73">
        <v>83</v>
      </c>
      <c r="T4" s="73">
        <v>84</v>
      </c>
      <c r="U4" s="73">
        <v>85</v>
      </c>
      <c r="V4" s="73">
        <v>86</v>
      </c>
      <c r="W4" s="73">
        <v>87</v>
      </c>
      <c r="X4" s="73">
        <v>88</v>
      </c>
      <c r="Y4" s="73">
        <v>89</v>
      </c>
      <c r="Z4" s="73">
        <v>90</v>
      </c>
    </row>
    <row r="5" spans="1:26" ht="15.75" thickTop="1" thickBot="1">
      <c r="B5" s="72"/>
      <c r="C5" s="72"/>
      <c r="D5" s="72"/>
      <c r="E5" s="72"/>
      <c r="F5" s="72"/>
      <c r="G5" s="72"/>
      <c r="H5" s="72"/>
      <c r="I5" s="72"/>
      <c r="J5" s="72"/>
      <c r="K5" s="72"/>
      <c r="Q5" s="73">
        <v>71</v>
      </c>
      <c r="R5" s="73">
        <v>72</v>
      </c>
      <c r="S5" s="73">
        <v>73</v>
      </c>
      <c r="T5" s="73">
        <v>74</v>
      </c>
      <c r="U5" s="73">
        <v>75</v>
      </c>
      <c r="V5" s="73">
        <v>76</v>
      </c>
      <c r="W5" s="73">
        <v>77</v>
      </c>
      <c r="X5" s="73">
        <v>78</v>
      </c>
      <c r="Y5" s="73">
        <v>79</v>
      </c>
      <c r="Z5" s="73">
        <v>80</v>
      </c>
    </row>
    <row r="6" spans="1:26" ht="15.75" thickTop="1" thickBot="1">
      <c r="B6" s="72"/>
      <c r="C6" s="72"/>
      <c r="D6" s="72"/>
      <c r="E6" s="72"/>
      <c r="F6" s="72"/>
      <c r="G6" s="72"/>
      <c r="H6" s="72"/>
      <c r="I6" s="72"/>
      <c r="J6" s="72"/>
      <c r="K6" s="72"/>
      <c r="Q6" s="73">
        <v>61</v>
      </c>
      <c r="R6" s="73">
        <v>62</v>
      </c>
      <c r="S6" s="73">
        <v>63</v>
      </c>
      <c r="T6" s="73">
        <v>64</v>
      </c>
      <c r="U6" s="73">
        <v>65</v>
      </c>
      <c r="V6" s="73">
        <v>66</v>
      </c>
      <c r="W6" s="73">
        <v>67</v>
      </c>
      <c r="X6" s="73">
        <v>68</v>
      </c>
      <c r="Y6" s="73">
        <v>69</v>
      </c>
      <c r="Z6" s="73">
        <v>70</v>
      </c>
    </row>
    <row r="7" spans="1:26" ht="15.75" thickTop="1" thickBot="1">
      <c r="B7" s="72"/>
      <c r="C7" s="72"/>
      <c r="D7" s="72"/>
      <c r="E7" s="72"/>
      <c r="F7" s="72"/>
      <c r="G7" s="72"/>
      <c r="H7" s="72"/>
      <c r="I7" s="72"/>
      <c r="J7" s="72"/>
      <c r="K7" s="72"/>
      <c r="Q7" s="73">
        <v>51</v>
      </c>
      <c r="R7" s="73">
        <v>52</v>
      </c>
      <c r="S7" s="73">
        <v>53</v>
      </c>
      <c r="T7" s="73">
        <v>54</v>
      </c>
      <c r="U7" s="73">
        <v>55</v>
      </c>
      <c r="V7" s="73">
        <v>56</v>
      </c>
      <c r="W7" s="73">
        <v>57</v>
      </c>
      <c r="X7" s="73">
        <v>58</v>
      </c>
      <c r="Y7" s="73">
        <v>59</v>
      </c>
      <c r="Z7" s="73">
        <v>60</v>
      </c>
    </row>
    <row r="8" spans="1:26" ht="15.75" thickTop="1" thickBot="1">
      <c r="B8" s="72"/>
      <c r="C8" s="72"/>
      <c r="D8" s="72"/>
      <c r="E8" s="72"/>
      <c r="F8" s="72"/>
      <c r="G8" s="72"/>
      <c r="H8" s="72"/>
      <c r="I8" s="72"/>
      <c r="J8" s="72"/>
      <c r="K8" s="72"/>
      <c r="Q8" s="73">
        <v>41</v>
      </c>
      <c r="R8" s="73">
        <v>42</v>
      </c>
      <c r="S8" s="73">
        <v>43</v>
      </c>
      <c r="T8" s="73">
        <v>44</v>
      </c>
      <c r="U8" s="73">
        <v>45</v>
      </c>
      <c r="V8" s="73">
        <v>46</v>
      </c>
      <c r="W8" s="73">
        <v>47</v>
      </c>
      <c r="X8" s="73">
        <v>48</v>
      </c>
      <c r="Y8" s="73">
        <v>49</v>
      </c>
      <c r="Z8" s="73">
        <v>50</v>
      </c>
    </row>
    <row r="9" spans="1:26" ht="15.75" thickTop="1" thickBot="1">
      <c r="B9" s="72"/>
      <c r="C9" s="72"/>
      <c r="D9" s="72"/>
      <c r="E9" s="72"/>
      <c r="F9" s="72"/>
      <c r="G9" s="72"/>
      <c r="H9" s="72"/>
      <c r="I9" s="72"/>
      <c r="J9" s="72"/>
      <c r="K9" s="72"/>
      <c r="Q9" s="73">
        <v>31</v>
      </c>
      <c r="R9" s="73">
        <v>32</v>
      </c>
      <c r="S9" s="73">
        <v>33</v>
      </c>
      <c r="T9" s="73">
        <v>34</v>
      </c>
      <c r="U9" s="73">
        <v>35</v>
      </c>
      <c r="V9" s="73">
        <v>36</v>
      </c>
      <c r="W9" s="73">
        <v>37</v>
      </c>
      <c r="X9" s="73">
        <v>38</v>
      </c>
      <c r="Y9" s="73">
        <v>39</v>
      </c>
      <c r="Z9" s="73">
        <v>40</v>
      </c>
    </row>
    <row r="10" spans="1:26" ht="15.75" thickTop="1" thickBot="1">
      <c r="B10" s="72"/>
      <c r="C10" s="72"/>
      <c r="D10" s="72"/>
      <c r="E10" s="72"/>
      <c r="F10" s="72"/>
      <c r="G10" s="72"/>
      <c r="H10" s="72"/>
      <c r="I10" s="72"/>
      <c r="J10" s="72"/>
      <c r="K10" s="72"/>
      <c r="Q10" s="73">
        <v>21</v>
      </c>
      <c r="R10" s="73">
        <v>22</v>
      </c>
      <c r="S10" s="73">
        <v>23</v>
      </c>
      <c r="T10" s="73">
        <v>24</v>
      </c>
      <c r="U10" s="73">
        <v>25</v>
      </c>
      <c r="V10" s="73">
        <v>26</v>
      </c>
      <c r="W10" s="73">
        <v>27</v>
      </c>
      <c r="X10" s="73">
        <v>28</v>
      </c>
      <c r="Y10" s="73">
        <v>29</v>
      </c>
      <c r="Z10" s="73">
        <v>30</v>
      </c>
    </row>
    <row r="11" spans="1:26" ht="15.75" thickTop="1" thickBot="1">
      <c r="B11" s="72"/>
      <c r="C11" s="72"/>
      <c r="D11" s="72"/>
      <c r="E11" s="72"/>
      <c r="F11" s="72"/>
      <c r="G11" s="72"/>
      <c r="H11" s="72"/>
      <c r="I11" s="72"/>
      <c r="J11" s="72"/>
      <c r="K11" s="72"/>
      <c r="Q11" s="73">
        <v>11</v>
      </c>
      <c r="R11" s="73">
        <v>12</v>
      </c>
      <c r="S11" s="73">
        <v>13</v>
      </c>
      <c r="T11" s="73">
        <v>14</v>
      </c>
      <c r="U11" s="73">
        <v>15</v>
      </c>
      <c r="V11" s="73">
        <v>16</v>
      </c>
      <c r="W11" s="73">
        <v>17</v>
      </c>
      <c r="X11" s="73">
        <v>18</v>
      </c>
      <c r="Y11" s="73">
        <v>19</v>
      </c>
      <c r="Z11" s="73">
        <v>20</v>
      </c>
    </row>
    <row r="12" spans="1:26" ht="15.75" thickTop="1" thickBot="1">
      <c r="B12" s="72"/>
      <c r="C12" s="72"/>
      <c r="D12" s="72"/>
      <c r="E12" s="72"/>
      <c r="F12" s="72"/>
      <c r="G12" s="72"/>
      <c r="H12" s="72"/>
      <c r="I12" s="72"/>
      <c r="J12" s="72"/>
      <c r="K12" s="72"/>
      <c r="Q12" s="73">
        <v>1</v>
      </c>
      <c r="R12" s="73">
        <v>2</v>
      </c>
      <c r="S12" s="73">
        <v>3</v>
      </c>
      <c r="T12" s="73">
        <v>4</v>
      </c>
      <c r="U12" s="73">
        <v>5</v>
      </c>
      <c r="V12" s="73">
        <v>6</v>
      </c>
      <c r="W12" s="73">
        <v>7</v>
      </c>
      <c r="X12" s="73">
        <v>8</v>
      </c>
      <c r="Y12" s="73">
        <v>9</v>
      </c>
      <c r="Z12" s="73">
        <v>10</v>
      </c>
    </row>
    <row r="13" spans="1:26" ht="15" thickTop="1"/>
  </sheetData>
  <conditionalFormatting sqref="A1 B3:K12">
    <cfRule type="cellIs" dxfId="1" priority="1" operator="between">
      <formula>0</formula>
      <formula>$L$3</formula>
    </cfRule>
  </conditionalFormatting>
  <hyperlinks>
    <hyperlink ref="A1" location="Overview!A1" display="Overview!A1" xr:uid="{3DCB8FF4-62F6-48F7-8B47-A372656EBDEF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G32"/>
  <sheetViews>
    <sheetView workbookViewId="0">
      <selection activeCell="D24" sqref="D24"/>
    </sheetView>
  </sheetViews>
  <sheetFormatPr defaultColWidth="9" defaultRowHeight="12.75"/>
  <cols>
    <col min="1" max="1" width="9.875" style="17" customWidth="1"/>
    <col min="2" max="2" width="22.875" style="17" customWidth="1"/>
    <col min="3" max="3" width="9" style="17"/>
    <col min="4" max="4" width="15.875" style="17" customWidth="1"/>
    <col min="5" max="5" width="9" style="17"/>
    <col min="6" max="6" width="10.5" style="17" customWidth="1"/>
    <col min="7" max="16384" width="9" style="17"/>
  </cols>
  <sheetData>
    <row r="1" spans="1:6" ht="30.75" customHeight="1" thickBot="1">
      <c r="A1" s="248" t="s">
        <v>387</v>
      </c>
    </row>
    <row r="2" spans="1:6" ht="14.25">
      <c r="B2" s="27"/>
      <c r="C2" s="30" t="s">
        <v>116</v>
      </c>
      <c r="D2" s="30" t="s">
        <v>117</v>
      </c>
      <c r="E2" s="30" t="s">
        <v>118</v>
      </c>
      <c r="F2" s="31" t="s">
        <v>119</v>
      </c>
    </row>
    <row r="3" spans="1:6" ht="14.25">
      <c r="B3" s="28" t="s">
        <v>120</v>
      </c>
      <c r="C3" s="32">
        <v>290</v>
      </c>
      <c r="D3" s="32">
        <v>265</v>
      </c>
      <c r="E3" s="32">
        <v>286</v>
      </c>
      <c r="F3" s="33">
        <v>310</v>
      </c>
    </row>
    <row r="4" spans="1:6" ht="14.25">
      <c r="B4" s="28" t="s">
        <v>121</v>
      </c>
      <c r="C4" s="32">
        <v>150</v>
      </c>
      <c r="D4" s="32">
        <v>200</v>
      </c>
      <c r="E4" s="32">
        <v>202</v>
      </c>
      <c r="F4" s="33">
        <v>215</v>
      </c>
    </row>
    <row r="5" spans="1:6" ht="14.25">
      <c r="B5" s="28" t="s">
        <v>122</v>
      </c>
      <c r="C5" s="32">
        <v>350</v>
      </c>
      <c r="D5" s="32">
        <v>400</v>
      </c>
      <c r="E5" s="32">
        <v>430</v>
      </c>
      <c r="F5" s="33">
        <v>320</v>
      </c>
    </row>
    <row r="6" spans="1:6" ht="14.25">
      <c r="B6" s="28" t="s">
        <v>123</v>
      </c>
      <c r="C6" s="32">
        <v>70</v>
      </c>
      <c r="D6" s="32">
        <v>68</v>
      </c>
      <c r="E6" s="32">
        <v>98</v>
      </c>
      <c r="F6" s="33">
        <v>140</v>
      </c>
    </row>
    <row r="7" spans="1:6" ht="15" thickBot="1">
      <c r="B7" s="29" t="s">
        <v>124</v>
      </c>
      <c r="C7" s="34">
        <v>35</v>
      </c>
      <c r="D7" s="34">
        <v>45</v>
      </c>
      <c r="E7" s="34">
        <v>93</v>
      </c>
      <c r="F7" s="35">
        <v>112</v>
      </c>
    </row>
    <row r="20" spans="2:7" ht="14.25">
      <c r="B20"/>
      <c r="C20"/>
      <c r="D20"/>
      <c r="E20"/>
      <c r="F20"/>
      <c r="G20"/>
    </row>
    <row r="21" spans="2:7" ht="14.25">
      <c r="B21"/>
      <c r="C21"/>
      <c r="D21"/>
      <c r="E21"/>
      <c r="F21"/>
      <c r="G21"/>
    </row>
    <row r="22" spans="2:7" ht="14.25">
      <c r="B22"/>
      <c r="C22"/>
      <c r="D22"/>
      <c r="E22"/>
      <c r="F22"/>
      <c r="G22"/>
    </row>
    <row r="23" spans="2:7" ht="14.25">
      <c r="B23"/>
      <c r="C23"/>
      <c r="D23"/>
      <c r="E23"/>
      <c r="F23"/>
      <c r="G23"/>
    </row>
    <row r="24" spans="2:7" ht="14.25">
      <c r="B24"/>
      <c r="C24"/>
      <c r="D24"/>
      <c r="E24"/>
      <c r="F24"/>
      <c r="G24"/>
    </row>
    <row r="25" spans="2:7" ht="14.25">
      <c r="B25"/>
      <c r="C25"/>
      <c r="D25"/>
      <c r="E25"/>
      <c r="F25"/>
      <c r="G25"/>
    </row>
    <row r="26" spans="2:7" ht="14.25">
      <c r="B26"/>
      <c r="C26"/>
      <c r="D26"/>
      <c r="E26"/>
      <c r="F26"/>
      <c r="G26"/>
    </row>
    <row r="27" spans="2:7" ht="14.25">
      <c r="B27"/>
      <c r="C27"/>
      <c r="D27"/>
      <c r="E27"/>
      <c r="F27"/>
      <c r="G27"/>
    </row>
    <row r="28" spans="2:7" ht="14.25">
      <c r="B28"/>
      <c r="C28"/>
      <c r="D28"/>
      <c r="E28"/>
      <c r="F28"/>
      <c r="G28"/>
    </row>
    <row r="29" spans="2:7" ht="14.25">
      <c r="B29"/>
      <c r="C29"/>
      <c r="D29"/>
      <c r="E29"/>
      <c r="F29"/>
      <c r="G29"/>
    </row>
    <row r="30" spans="2:7" ht="14.25">
      <c r="B30"/>
      <c r="C30"/>
      <c r="D30"/>
      <c r="E30"/>
      <c r="F30"/>
      <c r="G30"/>
    </row>
    <row r="31" spans="2:7" ht="14.25">
      <c r="B31"/>
      <c r="C31"/>
      <c r="D31"/>
      <c r="E31"/>
      <c r="F31"/>
      <c r="G31"/>
    </row>
    <row r="32" spans="2:7" ht="14.25">
      <c r="B32"/>
      <c r="C32"/>
      <c r="D32"/>
      <c r="E32"/>
      <c r="F32"/>
      <c r="G32"/>
    </row>
  </sheetData>
  <hyperlinks>
    <hyperlink ref="A1" location="Overview!A1" display="Overview!A1" xr:uid="{A094664E-0004-43ED-A590-14817CD70D5F}"/>
  </hyperlinks>
  <pageMargins left="0.75" right="0.75" top="1" bottom="1" header="0.5" footer="0.5"/>
  <pageSetup paperSize="9" orientation="portrait" horizontalDpi="300" verticalDpi="300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5DA3BA-9F22-4487-84A6-8C5C329AB6E1}">
  <sheetPr codeName="Sheet21"/>
  <dimension ref="A1:I11"/>
  <sheetViews>
    <sheetView workbookViewId="0">
      <selection activeCell="D24" sqref="D24"/>
    </sheetView>
  </sheetViews>
  <sheetFormatPr defaultRowHeight="14.25"/>
  <cols>
    <col min="1" max="1" width="9.875" customWidth="1"/>
    <col min="2" max="2" width="21" customWidth="1"/>
  </cols>
  <sheetData>
    <row r="1" spans="1:9" ht="30.75" customHeight="1">
      <c r="A1" s="248" t="s">
        <v>387</v>
      </c>
    </row>
    <row r="3" spans="1:9" ht="38.25" customHeight="1" thickBot="1">
      <c r="B3" s="41" t="s">
        <v>269</v>
      </c>
      <c r="C3" s="41"/>
      <c r="D3" s="41"/>
      <c r="E3" s="41"/>
      <c r="F3" s="41"/>
      <c r="G3" s="41"/>
      <c r="H3" s="41"/>
      <c r="I3" s="41"/>
    </row>
    <row r="4" spans="1:9" ht="15" thickTop="1"/>
    <row r="5" spans="1:9" ht="28.5">
      <c r="B5" s="78" t="s">
        <v>270</v>
      </c>
      <c r="C5" s="79" t="s">
        <v>271</v>
      </c>
      <c r="D5" s="79" t="s">
        <v>272</v>
      </c>
      <c r="E5" s="79" t="s">
        <v>273</v>
      </c>
      <c r="F5" s="79" t="s">
        <v>274</v>
      </c>
      <c r="G5" s="79" t="s">
        <v>275</v>
      </c>
      <c r="H5" s="79" t="s">
        <v>276</v>
      </c>
      <c r="I5" s="79" t="s">
        <v>277</v>
      </c>
    </row>
    <row r="6" spans="1:9" ht="15">
      <c r="B6" s="80">
        <v>0</v>
      </c>
      <c r="C6" s="81">
        <f t="shared" ref="C6:G11" ca="1" si="0">RANDBETWEEN(-35,35)/10</f>
        <v>0.6</v>
      </c>
      <c r="D6" s="81">
        <f t="shared" ca="1" si="0"/>
        <v>-3.4</v>
      </c>
      <c r="E6" s="81">
        <f t="shared" ca="1" si="0"/>
        <v>0.7</v>
      </c>
      <c r="F6" s="81">
        <f t="shared" ca="1" si="0"/>
        <v>0.3</v>
      </c>
      <c r="G6" s="81">
        <f t="shared" ca="1" si="0"/>
        <v>2.8</v>
      </c>
      <c r="H6" s="81">
        <f ca="1">AVERAGE(C6:G6)</f>
        <v>0.20000000000000004</v>
      </c>
      <c r="I6" s="81">
        <f ca="1">_xlfn.STDEV.P(C6:G6)</f>
        <v>2.0069877926883359</v>
      </c>
    </row>
    <row r="7" spans="1:9" ht="15">
      <c r="B7" s="80">
        <v>5</v>
      </c>
      <c r="C7" s="81">
        <f t="shared" ca="1" si="0"/>
        <v>3.3</v>
      </c>
      <c r="D7" s="81">
        <f t="shared" ca="1" si="0"/>
        <v>2.4</v>
      </c>
      <c r="E7" s="81">
        <f t="shared" ca="1" si="0"/>
        <v>-1.7</v>
      </c>
      <c r="F7" s="81">
        <f t="shared" ca="1" si="0"/>
        <v>-3.1</v>
      </c>
      <c r="G7" s="81">
        <f t="shared" ca="1" si="0"/>
        <v>2</v>
      </c>
      <c r="H7" s="81">
        <f t="shared" ref="H7:H11" ca="1" si="1">AVERAGE(C7:G7)</f>
        <v>0.57999999999999985</v>
      </c>
      <c r="I7" s="81">
        <f t="shared" ref="I7:I11" ca="1" si="2">_xlfn.STDEV.P(C7:G7)</f>
        <v>2.508704845134238</v>
      </c>
    </row>
    <row r="8" spans="1:9" ht="15">
      <c r="B8" s="80">
        <v>10</v>
      </c>
      <c r="C8" s="81">
        <f t="shared" ca="1" si="0"/>
        <v>3.2</v>
      </c>
      <c r="D8" s="81">
        <f t="shared" ca="1" si="0"/>
        <v>-2.6</v>
      </c>
      <c r="E8" s="81">
        <f t="shared" ca="1" si="0"/>
        <v>2.1</v>
      </c>
      <c r="F8" s="81">
        <f t="shared" ca="1" si="0"/>
        <v>-2.4</v>
      </c>
      <c r="G8" s="81">
        <f t="shared" ca="1" si="0"/>
        <v>0.4</v>
      </c>
      <c r="H8" s="81">
        <f t="shared" ca="1" si="1"/>
        <v>0.14000000000000007</v>
      </c>
      <c r="I8" s="81">
        <f t="shared" ca="1" si="2"/>
        <v>2.3337523433303713</v>
      </c>
    </row>
    <row r="9" spans="1:9" ht="15">
      <c r="B9" s="80">
        <v>15</v>
      </c>
      <c r="C9" s="81">
        <f t="shared" ca="1" si="0"/>
        <v>-1</v>
      </c>
      <c r="D9" s="81">
        <f t="shared" ca="1" si="0"/>
        <v>-3</v>
      </c>
      <c r="E9" s="81">
        <f t="shared" ca="1" si="0"/>
        <v>-0.4</v>
      </c>
      <c r="F9" s="81">
        <f t="shared" ca="1" si="0"/>
        <v>-1.7</v>
      </c>
      <c r="G9" s="81">
        <f t="shared" ca="1" si="0"/>
        <v>2.1</v>
      </c>
      <c r="H9" s="81">
        <f t="shared" ca="1" si="1"/>
        <v>-0.8</v>
      </c>
      <c r="I9" s="81">
        <f t="shared" ca="1" si="2"/>
        <v>1.6887865466067642</v>
      </c>
    </row>
    <row r="10" spans="1:9" ht="15">
      <c r="B10" s="80">
        <v>20</v>
      </c>
      <c r="C10" s="81">
        <f t="shared" ca="1" si="0"/>
        <v>2.5</v>
      </c>
      <c r="D10" s="81">
        <f t="shared" ca="1" si="0"/>
        <v>-3.3</v>
      </c>
      <c r="E10" s="81">
        <f t="shared" ca="1" si="0"/>
        <v>-0.1</v>
      </c>
      <c r="F10" s="81">
        <f t="shared" ca="1" si="0"/>
        <v>2.6</v>
      </c>
      <c r="G10" s="81">
        <f t="shared" ca="1" si="0"/>
        <v>-3.5</v>
      </c>
      <c r="H10" s="81">
        <f t="shared" ca="1" si="1"/>
        <v>-0.36</v>
      </c>
      <c r="I10" s="81">
        <f t="shared" ca="1" si="2"/>
        <v>2.6650328328183877</v>
      </c>
    </row>
    <row r="11" spans="1:9" ht="15">
      <c r="B11" s="80">
        <v>25</v>
      </c>
      <c r="C11" s="81">
        <f t="shared" ca="1" si="0"/>
        <v>2</v>
      </c>
      <c r="D11" s="81">
        <f t="shared" ca="1" si="0"/>
        <v>-2.4</v>
      </c>
      <c r="E11" s="81">
        <f t="shared" ca="1" si="0"/>
        <v>2.8</v>
      </c>
      <c r="F11" s="81">
        <f t="shared" ca="1" si="0"/>
        <v>-1.6</v>
      </c>
      <c r="G11" s="81">
        <f t="shared" ca="1" si="0"/>
        <v>-1.1000000000000001</v>
      </c>
      <c r="H11" s="81">
        <f t="shared" ca="1" si="1"/>
        <v>-6.0000000000000053E-2</v>
      </c>
      <c r="I11" s="81">
        <f t="shared" ca="1" si="2"/>
        <v>2.0664946164943183</v>
      </c>
    </row>
  </sheetData>
  <hyperlinks>
    <hyperlink ref="A1" location="Overview!A1" display="Overview!A1" xr:uid="{17093337-1946-4CDA-A3F1-68B8CE79C69F}"/>
  </hyperlinks>
  <pageMargins left="0.7" right="0.7" top="0.75" bottom="0.75" header="0.3" footer="0.3"/>
  <drawing r:id="rId1"/>
  <legacy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8CF9C1-00ED-4CC2-B4FE-C9D9146F187C}">
  <sheetPr codeName="Sheet22"/>
  <dimension ref="A1:O26"/>
  <sheetViews>
    <sheetView workbookViewId="0">
      <selection activeCell="D24" sqref="D24"/>
    </sheetView>
  </sheetViews>
  <sheetFormatPr defaultRowHeight="14.25"/>
  <cols>
    <col min="1" max="1" width="9.875" style="82" customWidth="1"/>
    <col min="2" max="2" width="11.375" style="82" customWidth="1"/>
    <col min="3" max="3" width="9" style="82"/>
    <col min="4" max="4" width="14" style="82" customWidth="1"/>
    <col min="5" max="8" width="9" style="82"/>
    <col min="9" max="9" width="13.75" style="82" customWidth="1"/>
    <col min="10" max="16384" width="9" style="82"/>
  </cols>
  <sheetData>
    <row r="1" spans="1:15" ht="30.75" customHeight="1">
      <c r="A1" s="248" t="s">
        <v>387</v>
      </c>
    </row>
    <row r="3" spans="1:15" ht="15" thickBot="1">
      <c r="B3" s="83" t="s">
        <v>278</v>
      </c>
      <c r="C3" s="83" t="s">
        <v>279</v>
      </c>
    </row>
    <row r="4" spans="1:15" ht="15" thickBot="1">
      <c r="B4" s="84">
        <f ca="1">TODAY()</f>
        <v>45225</v>
      </c>
      <c r="C4" s="85">
        <v>5</v>
      </c>
    </row>
    <row r="6" spans="1:15" ht="15">
      <c r="D6" s="86"/>
      <c r="E6" s="86" t="s">
        <v>280</v>
      </c>
      <c r="F6" s="86" t="s">
        <v>281</v>
      </c>
      <c r="G6" s="86" t="s">
        <v>282</v>
      </c>
      <c r="H6" s="86" t="s">
        <v>283</v>
      </c>
      <c r="I6" s="86" t="s">
        <v>284</v>
      </c>
      <c r="O6" s="82" t="s">
        <v>285</v>
      </c>
    </row>
    <row r="7" spans="1:15" ht="15">
      <c r="D7" s="87">
        <f ca="1">B4-C4</f>
        <v>45220</v>
      </c>
      <c r="E7" s="82">
        <f t="shared" ref="E7:H20" ca="1" si="0">RANDBETWEEN(100,10000)</f>
        <v>399</v>
      </c>
      <c r="F7" s="82">
        <f t="shared" ca="1" si="0"/>
        <v>7605</v>
      </c>
      <c r="G7" s="82">
        <f t="shared" ca="1" si="0"/>
        <v>2977</v>
      </c>
      <c r="H7" s="82">
        <f t="shared" ca="1" si="0"/>
        <v>6272</v>
      </c>
      <c r="I7" s="82">
        <f ca="1">IF(D7=TODAY(),1,0)</f>
        <v>0</v>
      </c>
      <c r="O7" s="82">
        <v>1</v>
      </c>
    </row>
    <row r="8" spans="1:15" ht="15">
      <c r="D8" s="87">
        <f ca="1">D7+1</f>
        <v>45221</v>
      </c>
      <c r="E8" s="82">
        <f t="shared" ca="1" si="0"/>
        <v>3979</v>
      </c>
      <c r="F8" s="82">
        <f t="shared" ca="1" si="0"/>
        <v>7256</v>
      </c>
      <c r="G8" s="82">
        <f t="shared" ca="1" si="0"/>
        <v>1134</v>
      </c>
      <c r="H8" s="82">
        <f t="shared" ca="1" si="0"/>
        <v>1335</v>
      </c>
      <c r="I8" s="82">
        <f t="shared" ref="I8:I20" ca="1" si="1">IF(D8=TODAY(),1,0)</f>
        <v>0</v>
      </c>
      <c r="O8" s="82">
        <v>1</v>
      </c>
    </row>
    <row r="9" spans="1:15" ht="15">
      <c r="D9" s="87">
        <f t="shared" ref="D9:D20" ca="1" si="2">D8+1</f>
        <v>45222</v>
      </c>
      <c r="E9" s="82">
        <f t="shared" ca="1" si="0"/>
        <v>4358</v>
      </c>
      <c r="F9" s="82">
        <f t="shared" ca="1" si="0"/>
        <v>2117</v>
      </c>
      <c r="G9" s="82">
        <f t="shared" ca="1" si="0"/>
        <v>7883</v>
      </c>
      <c r="H9" s="82">
        <f t="shared" ca="1" si="0"/>
        <v>4241</v>
      </c>
      <c r="I9" s="82">
        <f t="shared" ca="1" si="1"/>
        <v>0</v>
      </c>
      <c r="O9" s="82">
        <v>1</v>
      </c>
    </row>
    <row r="10" spans="1:15" ht="15">
      <c r="D10" s="87">
        <f t="shared" ca="1" si="2"/>
        <v>45223</v>
      </c>
      <c r="E10" s="82">
        <f t="shared" ca="1" si="0"/>
        <v>8064</v>
      </c>
      <c r="F10" s="82">
        <f t="shared" ca="1" si="0"/>
        <v>6194</v>
      </c>
      <c r="G10" s="82">
        <f t="shared" ca="1" si="0"/>
        <v>6697</v>
      </c>
      <c r="H10" s="82">
        <f t="shared" ca="1" si="0"/>
        <v>1742</v>
      </c>
      <c r="I10" s="82">
        <f t="shared" ca="1" si="1"/>
        <v>0</v>
      </c>
      <c r="O10" s="82">
        <v>1</v>
      </c>
    </row>
    <row r="11" spans="1:15" ht="15">
      <c r="D11" s="87">
        <f t="shared" ca="1" si="2"/>
        <v>45224</v>
      </c>
      <c r="E11" s="82">
        <f t="shared" ca="1" si="0"/>
        <v>299</v>
      </c>
      <c r="F11" s="82">
        <f t="shared" ca="1" si="0"/>
        <v>9077</v>
      </c>
      <c r="G11" s="82">
        <f t="shared" ca="1" si="0"/>
        <v>9069</v>
      </c>
      <c r="H11" s="82">
        <f t="shared" ca="1" si="0"/>
        <v>3274</v>
      </c>
      <c r="I11" s="82">
        <f t="shared" ca="1" si="1"/>
        <v>0</v>
      </c>
      <c r="O11" s="82">
        <v>1</v>
      </c>
    </row>
    <row r="12" spans="1:15" ht="15">
      <c r="D12" s="87">
        <f t="shared" ca="1" si="2"/>
        <v>45225</v>
      </c>
      <c r="E12" s="82">
        <f t="shared" ca="1" si="0"/>
        <v>1176</v>
      </c>
      <c r="F12" s="82">
        <f t="shared" ca="1" si="0"/>
        <v>3353</v>
      </c>
      <c r="G12" s="82">
        <f t="shared" ca="1" si="0"/>
        <v>1951</v>
      </c>
      <c r="H12" s="82">
        <f t="shared" ca="1" si="0"/>
        <v>8247</v>
      </c>
      <c r="I12" s="82">
        <f t="shared" ca="1" si="1"/>
        <v>1</v>
      </c>
      <c r="O12" s="82">
        <v>1</v>
      </c>
    </row>
    <row r="13" spans="1:15" ht="15">
      <c r="D13" s="87">
        <f t="shared" ca="1" si="2"/>
        <v>45226</v>
      </c>
      <c r="E13" s="82">
        <f t="shared" ca="1" si="0"/>
        <v>452</v>
      </c>
      <c r="F13" s="82">
        <f t="shared" ca="1" si="0"/>
        <v>2950</v>
      </c>
      <c r="G13" s="82">
        <f t="shared" ca="1" si="0"/>
        <v>8302</v>
      </c>
      <c r="H13" s="82">
        <f t="shared" ca="1" si="0"/>
        <v>7776</v>
      </c>
      <c r="I13" s="82">
        <f t="shared" ca="1" si="1"/>
        <v>0</v>
      </c>
      <c r="O13" s="82">
        <v>1</v>
      </c>
    </row>
    <row r="14" spans="1:15" ht="15">
      <c r="D14" s="87">
        <f t="shared" ca="1" si="2"/>
        <v>45227</v>
      </c>
      <c r="E14" s="82">
        <f t="shared" ca="1" si="0"/>
        <v>180</v>
      </c>
      <c r="F14" s="82">
        <f t="shared" ca="1" si="0"/>
        <v>6269</v>
      </c>
      <c r="G14" s="82">
        <f t="shared" ca="1" si="0"/>
        <v>5153</v>
      </c>
      <c r="H14" s="82">
        <f t="shared" ca="1" si="0"/>
        <v>4712</v>
      </c>
      <c r="I14" s="82">
        <f t="shared" ca="1" si="1"/>
        <v>0</v>
      </c>
      <c r="O14" s="82">
        <v>1</v>
      </c>
    </row>
    <row r="15" spans="1:15" ht="15">
      <c r="D15" s="87">
        <f ca="1">D14+1</f>
        <v>45228</v>
      </c>
      <c r="E15" s="82">
        <f t="shared" ca="1" si="0"/>
        <v>9818</v>
      </c>
      <c r="F15" s="82">
        <f t="shared" ca="1" si="0"/>
        <v>5533</v>
      </c>
      <c r="G15" s="82">
        <f t="shared" ca="1" si="0"/>
        <v>4846</v>
      </c>
      <c r="H15" s="82">
        <f t="shared" ca="1" si="0"/>
        <v>5405</v>
      </c>
      <c r="I15" s="82">
        <f t="shared" ca="1" si="1"/>
        <v>0</v>
      </c>
      <c r="O15" s="82">
        <v>1</v>
      </c>
    </row>
    <row r="16" spans="1:15" ht="15">
      <c r="D16" s="87">
        <f t="shared" ca="1" si="2"/>
        <v>45229</v>
      </c>
      <c r="E16" s="82">
        <f t="shared" ca="1" si="0"/>
        <v>4762</v>
      </c>
      <c r="F16" s="82">
        <f t="shared" ca="1" si="0"/>
        <v>546</v>
      </c>
      <c r="G16" s="82">
        <f t="shared" ca="1" si="0"/>
        <v>9287</v>
      </c>
      <c r="H16" s="82">
        <f t="shared" ca="1" si="0"/>
        <v>7311</v>
      </c>
      <c r="I16" s="82">
        <f t="shared" ca="1" si="1"/>
        <v>0</v>
      </c>
      <c r="O16" s="82">
        <v>1</v>
      </c>
    </row>
    <row r="17" spans="1:15" ht="15">
      <c r="D17" s="87">
        <f t="shared" ca="1" si="2"/>
        <v>45230</v>
      </c>
      <c r="E17" s="82">
        <f t="shared" ca="1" si="0"/>
        <v>3040</v>
      </c>
      <c r="F17" s="82">
        <f t="shared" ca="1" si="0"/>
        <v>4825</v>
      </c>
      <c r="G17" s="82">
        <f t="shared" ca="1" si="0"/>
        <v>3961</v>
      </c>
      <c r="H17" s="82">
        <f t="shared" ca="1" si="0"/>
        <v>7747</v>
      </c>
      <c r="I17" s="82">
        <f t="shared" ca="1" si="1"/>
        <v>0</v>
      </c>
      <c r="O17" s="82">
        <v>1</v>
      </c>
    </row>
    <row r="18" spans="1:15" ht="15">
      <c r="D18" s="87">
        <f t="shared" ca="1" si="2"/>
        <v>45231</v>
      </c>
      <c r="E18" s="82">
        <f t="shared" ca="1" si="0"/>
        <v>5094</v>
      </c>
      <c r="F18" s="82">
        <f t="shared" ca="1" si="0"/>
        <v>946</v>
      </c>
      <c r="G18" s="82">
        <f t="shared" ca="1" si="0"/>
        <v>8732</v>
      </c>
      <c r="H18" s="82">
        <f t="shared" ca="1" si="0"/>
        <v>2637</v>
      </c>
      <c r="I18" s="82">
        <f t="shared" ca="1" si="1"/>
        <v>0</v>
      </c>
      <c r="O18" s="82">
        <v>1</v>
      </c>
    </row>
    <row r="19" spans="1:15" ht="15">
      <c r="D19" s="87">
        <f t="shared" ca="1" si="2"/>
        <v>45232</v>
      </c>
      <c r="E19" s="82">
        <f t="shared" ca="1" si="0"/>
        <v>3799</v>
      </c>
      <c r="F19" s="82">
        <f t="shared" ca="1" si="0"/>
        <v>6769</v>
      </c>
      <c r="G19" s="82">
        <f t="shared" ca="1" si="0"/>
        <v>484</v>
      </c>
      <c r="H19" s="82">
        <f t="shared" ca="1" si="0"/>
        <v>718</v>
      </c>
      <c r="I19" s="82">
        <f t="shared" ca="1" si="1"/>
        <v>0</v>
      </c>
      <c r="O19" s="82">
        <v>1</v>
      </c>
    </row>
    <row r="20" spans="1:15" ht="15">
      <c r="D20" s="87">
        <f t="shared" ca="1" si="2"/>
        <v>45233</v>
      </c>
      <c r="E20" s="82">
        <f t="shared" ca="1" si="0"/>
        <v>2825</v>
      </c>
      <c r="F20" s="82">
        <f t="shared" ca="1" si="0"/>
        <v>816</v>
      </c>
      <c r="G20" s="82">
        <f t="shared" ca="1" si="0"/>
        <v>7580</v>
      </c>
      <c r="H20" s="82">
        <f t="shared" ca="1" si="0"/>
        <v>6177</v>
      </c>
      <c r="I20" s="82">
        <f t="shared" ca="1" si="1"/>
        <v>0</v>
      </c>
      <c r="O20" s="82">
        <v>1</v>
      </c>
    </row>
    <row r="21" spans="1:15" ht="15">
      <c r="D21" s="87"/>
    </row>
    <row r="22" spans="1:15" ht="15">
      <c r="D22" s="87"/>
    </row>
    <row r="23" spans="1:15" ht="15">
      <c r="D23" s="87"/>
    </row>
    <row r="24" spans="1:15" ht="18.75">
      <c r="A24" s="178" t="s">
        <v>286</v>
      </c>
    </row>
    <row r="26" spans="1:15">
      <c r="A26" s="88" t="s">
        <v>287</v>
      </c>
      <c r="B26" s="89">
        <f ca="1">TODAY()</f>
        <v>45225</v>
      </c>
    </row>
  </sheetData>
  <hyperlinks>
    <hyperlink ref="A1" location="Overview!A1" display="Overview!A1" xr:uid="{2FD17323-8E53-49E0-B124-9C156D0DB641}"/>
  </hyperlinks>
  <pageMargins left="0.7" right="0.7" top="0.75" bottom="0.75" header="0.3" footer="0.3"/>
  <pageSetup paperSize="9" orientation="portrait" r:id="rId1"/>
  <drawing r:id="rId2"/>
  <legacyDrawing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F1FC39-B8E0-4B7F-8786-ACE5CDBC16E9}">
  <sheetPr codeName="Sheet23"/>
  <dimension ref="A1:E13"/>
  <sheetViews>
    <sheetView workbookViewId="0">
      <selection activeCell="D24" sqref="D24"/>
    </sheetView>
  </sheetViews>
  <sheetFormatPr defaultRowHeight="14.25"/>
  <cols>
    <col min="1" max="1" width="9.875" customWidth="1"/>
    <col min="2" max="2" width="11.625" bestFit="1" customWidth="1"/>
  </cols>
  <sheetData>
    <row r="1" spans="1:5" ht="30.75" customHeight="1">
      <c r="A1" s="248" t="s">
        <v>387</v>
      </c>
    </row>
    <row r="5" spans="1:5" ht="15">
      <c r="B5" s="96" t="s">
        <v>315</v>
      </c>
      <c r="C5" s="96" t="s">
        <v>316</v>
      </c>
      <c r="D5" s="96" t="s">
        <v>317</v>
      </c>
      <c r="E5" s="96" t="s">
        <v>318</v>
      </c>
    </row>
    <row r="6" spans="1:5">
      <c r="B6" s="97">
        <v>43586</v>
      </c>
      <c r="C6" s="15">
        <v>170</v>
      </c>
      <c r="D6" s="15">
        <v>160</v>
      </c>
      <c r="E6" s="15">
        <v>165</v>
      </c>
    </row>
    <row r="7" spans="1:5">
      <c r="B7" s="97">
        <v>43587</v>
      </c>
      <c r="C7" s="15">
        <v>162</v>
      </c>
      <c r="D7" s="15">
        <v>144</v>
      </c>
      <c r="E7" s="15">
        <v>160</v>
      </c>
    </row>
    <row r="8" spans="1:5">
      <c r="B8" s="97">
        <v>43588</v>
      </c>
      <c r="C8" s="15">
        <v>172</v>
      </c>
      <c r="D8" s="15">
        <v>150</v>
      </c>
      <c r="E8" s="15">
        <v>150</v>
      </c>
    </row>
    <row r="9" spans="1:5">
      <c r="B9" s="97">
        <v>43589</v>
      </c>
      <c r="C9" s="15">
        <v>188</v>
      </c>
      <c r="D9" s="15">
        <v>170</v>
      </c>
      <c r="E9" s="15">
        <v>175</v>
      </c>
    </row>
    <row r="10" spans="1:5">
      <c r="B10" s="97">
        <v>43590</v>
      </c>
      <c r="C10" s="15">
        <v>171</v>
      </c>
      <c r="D10" s="15">
        <v>160</v>
      </c>
      <c r="E10" s="15">
        <v>170</v>
      </c>
    </row>
    <row r="11" spans="1:5">
      <c r="B11" s="97">
        <v>43591</v>
      </c>
      <c r="C11" s="15">
        <v>174</v>
      </c>
      <c r="D11" s="15">
        <v>160</v>
      </c>
      <c r="E11" s="15">
        <v>166</v>
      </c>
    </row>
    <row r="12" spans="1:5">
      <c r="B12" s="97">
        <v>43592</v>
      </c>
      <c r="C12" s="15">
        <v>184</v>
      </c>
      <c r="D12" s="15">
        <v>151</v>
      </c>
      <c r="E12" s="15">
        <v>167</v>
      </c>
    </row>
    <row r="13" spans="1:5">
      <c r="B13" s="97">
        <v>43593</v>
      </c>
      <c r="C13" s="15">
        <v>169</v>
      </c>
      <c r="D13" s="15">
        <v>160</v>
      </c>
      <c r="E13" s="15">
        <v>167</v>
      </c>
    </row>
  </sheetData>
  <hyperlinks>
    <hyperlink ref="A1" location="Overview!A1" display="Overview!A1" xr:uid="{3464A7A1-D911-464D-ACDE-2DCD44051F9E}"/>
  </hyperlinks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0177B7-9CCB-400E-8FD8-1DCCF25ED6C9}">
  <sheetPr codeName="Sheet25"/>
  <dimension ref="A1:AE615"/>
  <sheetViews>
    <sheetView showGridLines="0" zoomScale="90" zoomScaleNormal="90" workbookViewId="0">
      <selection activeCell="D24" sqref="D24"/>
    </sheetView>
  </sheetViews>
  <sheetFormatPr defaultRowHeight="14.25" outlineLevelRow="1" outlineLevelCol="1"/>
  <cols>
    <col min="1" max="1" width="9.875" customWidth="1"/>
    <col min="2" max="2" width="29.625" bestFit="1" customWidth="1"/>
    <col min="3" max="4" width="10" customWidth="1"/>
    <col min="5" max="14" width="11.75" customWidth="1"/>
    <col min="15" max="15" width="11.875" style="32" bestFit="1" customWidth="1"/>
    <col min="16" max="16" width="9" style="32"/>
    <col min="17" max="19" width="0" style="32" hidden="1" customWidth="1"/>
    <col min="20" max="20" width="0" style="98" hidden="1" customWidth="1"/>
    <col min="21" max="21" width="2.375" style="98" hidden="1" customWidth="1"/>
    <col min="22" max="22" width="6.625" style="98" hidden="1" customWidth="1"/>
    <col min="23" max="23" width="14.75" customWidth="1"/>
    <col min="24" max="24" width="15.875" customWidth="1"/>
    <col min="25" max="25" width="9.25" style="32" customWidth="1" outlineLevel="1"/>
    <col min="26" max="26" width="14" customWidth="1" outlineLevel="1"/>
    <col min="27" max="28" width="9.25" customWidth="1" outlineLevel="1"/>
    <col min="29" max="29" width="9.5" customWidth="1" outlineLevel="1"/>
    <col min="30" max="30" width="9.25" customWidth="1"/>
    <col min="31" max="31" width="12.75" customWidth="1"/>
    <col min="32" max="32" width="10.5" customWidth="1"/>
    <col min="33" max="34" width="9.25" customWidth="1"/>
    <col min="35" max="35" width="11.5" customWidth="1"/>
  </cols>
  <sheetData>
    <row r="1" spans="1:31" ht="30.75" customHeight="1">
      <c r="A1" s="248" t="s">
        <v>387</v>
      </c>
    </row>
    <row r="2" spans="1:31" ht="27.75" customHeight="1">
      <c r="B2" s="135" t="s">
        <v>332</v>
      </c>
      <c r="C2" s="134"/>
      <c r="D2" s="134"/>
      <c r="E2" s="134"/>
      <c r="T2" s="32"/>
      <c r="U2" s="32"/>
      <c r="V2" s="32"/>
    </row>
    <row r="3" spans="1:31">
      <c r="T3" s="32"/>
      <c r="U3" s="32"/>
      <c r="V3" s="32"/>
    </row>
    <row r="4" spans="1:31" s="132" customFormat="1" ht="24" customHeight="1">
      <c r="B4" s="133" t="s">
        <v>331</v>
      </c>
      <c r="C4" s="133"/>
      <c r="D4" s="133"/>
      <c r="E4" s="133"/>
      <c r="F4" s="133"/>
      <c r="G4" s="133"/>
      <c r="H4" s="133"/>
      <c r="I4" s="133"/>
      <c r="J4" s="133"/>
      <c r="K4" s="133"/>
      <c r="L4" s="133"/>
      <c r="M4" s="133"/>
      <c r="N4" s="133"/>
      <c r="O4" s="133"/>
      <c r="P4" s="133"/>
      <c r="Q4" s="133"/>
      <c r="R4" s="133"/>
      <c r="S4" s="133"/>
      <c r="T4" s="133"/>
      <c r="U4" s="133"/>
      <c r="V4" s="133"/>
      <c r="W4" s="133" t="s">
        <v>330</v>
      </c>
      <c r="X4" s="133"/>
      <c r="Y4" s="133"/>
      <c r="Z4" s="133"/>
      <c r="AA4" s="133"/>
      <c r="AB4" s="133"/>
      <c r="AC4" s="133"/>
      <c r="AD4" s="133"/>
      <c r="AE4" s="133"/>
    </row>
    <row r="5" spans="1:31">
      <c r="T5" s="32"/>
      <c r="U5" s="32"/>
      <c r="V5" s="32"/>
      <c r="Y5"/>
    </row>
    <row r="6" spans="1:31" ht="15">
      <c r="B6" s="131"/>
      <c r="C6" s="70"/>
      <c r="N6" s="32"/>
      <c r="T6" s="32"/>
      <c r="U6" s="32"/>
      <c r="V6"/>
      <c r="Y6"/>
    </row>
    <row r="7" spans="1:31">
      <c r="B7" s="131"/>
      <c r="N7" s="32"/>
      <c r="T7" s="32"/>
      <c r="U7" s="32"/>
      <c r="V7"/>
      <c r="Y7"/>
    </row>
    <row r="8" spans="1:31" ht="15" outlineLevel="1">
      <c r="B8" s="130" t="s">
        <v>329</v>
      </c>
      <c r="C8" s="129">
        <v>2011</v>
      </c>
      <c r="D8" s="127" t="s">
        <v>328</v>
      </c>
      <c r="E8" s="129">
        <v>2012</v>
      </c>
      <c r="F8" s="127" t="s">
        <v>328</v>
      </c>
      <c r="G8" s="128">
        <v>2013</v>
      </c>
      <c r="H8" s="127" t="s">
        <v>328</v>
      </c>
      <c r="I8" s="128">
        <v>2014</v>
      </c>
      <c r="J8" s="127" t="s">
        <v>328</v>
      </c>
      <c r="N8" s="32"/>
      <c r="T8" s="32"/>
      <c r="U8" s="32"/>
      <c r="V8"/>
      <c r="Y8"/>
      <c r="AD8" s="32"/>
    </row>
    <row r="9" spans="1:31" outlineLevel="1">
      <c r="B9" s="126" t="s">
        <v>326</v>
      </c>
      <c r="C9" s="125">
        <f>SUMPRODUCT(--(YEAR($X$12:$X$59)=C$8),CHOOSE(MATCH($B9,$Y$11:$AC$11,0),$Y$12:$Y$59,$Z$12:$Z$59,$AA$12:$AA$59,$AB$12:$AB$59,$AC$12:$AC$59))</f>
        <v>-42.799799211085372</v>
      </c>
      <c r="D9" s="124">
        <v>-0.5</v>
      </c>
      <c r="E9" s="125">
        <f>SUMPRODUCT(--(YEAR($X$12:$X$59)=E$8),CHOOSE(MATCH($B9,$Y$11:$AC$11,0),$Y$12:$Y$59,$Z$12:$Z$59,$AA$12:$AA$59,$AB$12:$AB$59,$AC$12:$AC$59))</f>
        <v>100.43515665241131</v>
      </c>
      <c r="F9" s="124">
        <v>-0.5</v>
      </c>
      <c r="G9" s="125">
        <f>SUMPRODUCT(--(YEAR($X$12:$X$59)=G$8),CHOOSE(MATCH($B9,$Y$11:$AC$11,0),$Y$12:$Y$59,$Z$12:$Z$59,$AA$12:$AA$59,$AB$12:$AB$59,$AC$12:$AC$59))</f>
        <v>81.099230620248363</v>
      </c>
      <c r="H9" s="124">
        <v>-0.5</v>
      </c>
      <c r="I9" s="125">
        <f>SUMPRODUCT(--(YEAR($X$12:$X$59)=I$8),CHOOSE(MATCH($B9,$Y$11:$AC$11,0),$Y$12:$Y$59,$Z$12:$Z$59,$AA$12:$AA$59,$AB$12:$AB$59,$AC$12:$AC$59))</f>
        <v>99.966799400382158</v>
      </c>
      <c r="J9" s="124">
        <v>-0.5</v>
      </c>
      <c r="N9" s="32"/>
      <c r="T9" s="32"/>
      <c r="U9" s="32"/>
      <c r="V9"/>
      <c r="X9" t="s">
        <v>327</v>
      </c>
      <c r="Y9"/>
      <c r="AD9" s="32"/>
    </row>
    <row r="10" spans="1:31" outlineLevel="1">
      <c r="B10" s="122" t="s">
        <v>325</v>
      </c>
      <c r="C10" s="121">
        <f>SUMPRODUCT(--(YEAR($X$12:$X$59)=C$8),CHOOSE(MATCH($B10,$Y$11:$AC$11,0),$Y$12:$Y$59,$Z$12:$Z$59,$AA$12:$AA$59,$AB$12:$AB$59,$AC$12:$AC$59))</f>
        <v>-1.2802641192725375</v>
      </c>
      <c r="D10" s="120">
        <v>-0.3</v>
      </c>
      <c r="E10" s="121">
        <f>SUMPRODUCT(--(YEAR($X$12:$X$59)=E$8),CHOOSE(MATCH($B10,$Y$11:$AC$11,0),$Y$12:$Y$59,$Z$12:$Z$59,$AA$12:$AA$59,$AB$12:$AB$59,$AC$12:$AC$59))</f>
        <v>72.49238464932013</v>
      </c>
      <c r="F10" s="120">
        <v>-0.3</v>
      </c>
      <c r="G10" s="121">
        <f>SUMPRODUCT(--(YEAR($X$12:$X$59)=G$8),CHOOSE(MATCH($B10,$Y$11:$AC$11,0),$Y$12:$Y$59,$Z$12:$Z$59,$AA$12:$AA$59,$AB$12:$AB$59,$AC$12:$AC$59))</f>
        <v>44.796039487333019</v>
      </c>
      <c r="H10" s="120">
        <v>-0.3</v>
      </c>
      <c r="I10" s="121">
        <f>SUMPRODUCT(--(YEAR($X$12:$X$59)=I$8),CHOOSE(MATCH($B10,$Y$11:$AC$11,0),$Y$12:$Y$59,$Z$12:$Z$59,$AA$12:$AA$59,$AB$12:$AB$59,$AC$12:$AC$59))</f>
        <v>146.8428312106025</v>
      </c>
      <c r="J10" s="120">
        <v>-0.3</v>
      </c>
      <c r="N10" s="32"/>
      <c r="T10" s="32"/>
      <c r="U10" s="32"/>
      <c r="V10"/>
      <c r="Y10"/>
      <c r="AD10" s="32"/>
    </row>
    <row r="11" spans="1:31" outlineLevel="1">
      <c r="B11" s="122" t="s">
        <v>324</v>
      </c>
      <c r="C11" s="121">
        <f>SUMPRODUCT(--(YEAR($X$12:$X$59)=C$8),CHOOSE(MATCH($B11,$Y$11:$AC$11,0),$Y$12:$Y$59,$Z$12:$Z$59,$AA$12:$AA$59,$AB$12:$AB$59,$AC$12:$AC$59))</f>
        <v>80.416492126897481</v>
      </c>
      <c r="D11" s="120">
        <v>-0.4</v>
      </c>
      <c r="E11" s="121">
        <f>SUMPRODUCT(--(YEAR($X$12:$X$59)=E$8),CHOOSE(MATCH($B11,$Y$11:$AC$11,0),$Y$12:$Y$59,$Z$12:$Z$59,$AA$12:$AA$59,$AB$12:$AB$59,$AC$12:$AC$59))</f>
        <v>165.85548257740001</v>
      </c>
      <c r="F11" s="120">
        <v>-0.4</v>
      </c>
      <c r="G11" s="121">
        <f>SUMPRODUCT(--(YEAR($X$12:$X$59)=G$8),CHOOSE(MATCH($B11,$Y$11:$AC$11,0),$Y$12:$Y$59,$Z$12:$Z$59,$AA$12:$AA$59,$AB$12:$AB$59,$AC$12:$AC$59))</f>
        <v>205.94251441647978</v>
      </c>
      <c r="H11" s="120">
        <v>-0.4</v>
      </c>
      <c r="I11" s="121">
        <f>SUMPRODUCT(--(YEAR($X$12:$X$59)=I$8),CHOOSE(MATCH($B11,$Y$11:$AC$11,0),$Y$12:$Y$59,$Z$12:$Z$59,$AA$12:$AA$59,$AB$12:$AB$59,$AC$12:$AC$59))</f>
        <v>-98.097199077397832</v>
      </c>
      <c r="J11" s="120">
        <v>-0.4</v>
      </c>
      <c r="N11" s="32"/>
      <c r="T11" s="32"/>
      <c r="U11" s="32"/>
      <c r="V11"/>
      <c r="X11" s="117"/>
      <c r="Y11" s="118" t="s">
        <v>326</v>
      </c>
      <c r="Z11" s="118" t="s">
        <v>325</v>
      </c>
      <c r="AA11" s="118" t="s">
        <v>324</v>
      </c>
      <c r="AB11" s="118" t="s">
        <v>322</v>
      </c>
      <c r="AC11" s="118" t="s">
        <v>321</v>
      </c>
      <c r="AD11" s="123" t="s">
        <v>323</v>
      </c>
      <c r="AE11" s="32"/>
    </row>
    <row r="12" spans="1:31" outlineLevel="1">
      <c r="B12" s="122" t="s">
        <v>322</v>
      </c>
      <c r="C12" s="121">
        <f>SUMPRODUCT(--(YEAR($X$12:$X$59)=C$8),CHOOSE(MATCH($B12,$Y$11:$AC$11,0),$Y$12:$Y$59,$Z$12:$Z$59,$AA$12:$AA$59,$AB$12:$AB$59,$AC$12:$AC$59))</f>
        <v>117.83869149783133</v>
      </c>
      <c r="D12" s="120">
        <v>-0.9</v>
      </c>
      <c r="E12" s="121">
        <f>SUMPRODUCT(--(YEAR($X$12:$X$59)=E$8),CHOOSE(MATCH($B12,$Y$11:$AC$11,0),$Y$12:$Y$59,$Z$12:$Z$59,$AA$12:$AA$59,$AB$12:$AB$59,$AC$12:$AC$59))</f>
        <v>68.377366046024974</v>
      </c>
      <c r="F12" s="120">
        <v>-0.9</v>
      </c>
      <c r="G12" s="121">
        <f>SUMPRODUCT(--(YEAR($X$12:$X$59)=G$8),CHOOSE(MATCH($B12,$Y$11:$AC$11,0),$Y$12:$Y$59,$Z$12:$Z$59,$AA$12:$AA$59,$AB$12:$AB$59,$AC$12:$AC$59))</f>
        <v>-34.114598577568728</v>
      </c>
      <c r="H12" s="120">
        <v>-0.9</v>
      </c>
      <c r="I12" s="121">
        <f>SUMPRODUCT(--(YEAR($X$12:$X$59)=I$8),CHOOSE(MATCH($B12,$Y$11:$AC$11,0),$Y$12:$Y$59,$Z$12:$Z$59,$AA$12:$AA$59,$AB$12:$AB$59,$AC$12:$AC$59))</f>
        <v>161.31563442929018</v>
      </c>
      <c r="J12" s="120">
        <v>-0.9</v>
      </c>
      <c r="N12" s="32"/>
      <c r="T12" s="32"/>
      <c r="U12" s="32"/>
      <c r="V12"/>
      <c r="W12">
        <f t="shared" ref="W12:W59" si="0">YEAR(X12)</f>
        <v>2011</v>
      </c>
      <c r="X12" s="119">
        <v>40544</v>
      </c>
      <c r="Y12" s="118">
        <v>37.597744836420461</v>
      </c>
      <c r="Z12" s="117">
        <v>-7.2568800160910323</v>
      </c>
      <c r="AA12" s="117">
        <v>18.542299391813387</v>
      </c>
      <c r="AB12" s="117">
        <v>35.897610167250761</v>
      </c>
      <c r="AC12" s="116">
        <v>-17.986179531896969</v>
      </c>
      <c r="AD12" s="115">
        <f t="shared" ref="AD12:AD59" si="1">SUM(Y12:AC12)</f>
        <v>66.794594847496612</v>
      </c>
      <c r="AE12" s="32"/>
    </row>
    <row r="13" spans="1:31" outlineLevel="1">
      <c r="B13" s="114" t="s">
        <v>321</v>
      </c>
      <c r="C13" s="113">
        <f>SUMPRODUCT(--(YEAR($X$12:$X$59)=C$8),CHOOSE(MATCH($B13,$Y$11:$AC$11,0),$Y$12:$Y$59,$Z$12:$Z$59,$AA$12:$AA$59,$AB$12:$AB$59,$AC$12:$AC$59))</f>
        <v>1.9947507746786446</v>
      </c>
      <c r="D13" s="112">
        <v>1.1000000000000001</v>
      </c>
      <c r="E13" s="113">
        <f>SUMPRODUCT(--(YEAR($X$12:$X$59)=E$8),CHOOSE(MATCH($B13,$Y$11:$AC$11,0),$Y$12:$Y$59,$Z$12:$Z$59,$AA$12:$AA$59,$AB$12:$AB$59,$AC$12:$AC$59))</f>
        <v>9.0970259636665496</v>
      </c>
      <c r="F13" s="112">
        <v>1.1000000000000001</v>
      </c>
      <c r="G13" s="113">
        <f>SUMPRODUCT(--(YEAR($X$12:$X$59)=G$8),CHOOSE(MATCH($B13,$Y$11:$AC$11,0),$Y$12:$Y$59,$Z$12:$Z$59,$AA$12:$AA$59,$AB$12:$AB$59,$AC$12:$AC$59))</f>
        <v>47.465552757345918</v>
      </c>
      <c r="H13" s="112">
        <v>1.1000000000000001</v>
      </c>
      <c r="I13" s="113">
        <f>SUMPRODUCT(--(YEAR($X$12:$X$59)=I$8),CHOOSE(MATCH($B13,$Y$11:$AC$11,0),$Y$12:$Y$59,$Z$12:$Z$59,$AA$12:$AA$59,$AB$12:$AB$59,$AC$12:$AC$59))</f>
        <v>40.447656209046869</v>
      </c>
      <c r="J13" s="112">
        <v>1.1000000000000001</v>
      </c>
      <c r="N13" s="32"/>
      <c r="T13" s="32"/>
      <c r="U13" s="32"/>
      <c r="V13"/>
      <c r="W13">
        <f t="shared" si="0"/>
        <v>2011</v>
      </c>
      <c r="X13" s="107">
        <v>40575</v>
      </c>
      <c r="Y13" s="106">
        <v>-26.577499629754392</v>
      </c>
      <c r="Z13" s="105">
        <v>12.958651604917675</v>
      </c>
      <c r="AA13" s="105">
        <v>28.443428192487222</v>
      </c>
      <c r="AB13" s="105">
        <v>9.2146635316494532</v>
      </c>
      <c r="AC13" s="105">
        <v>-27.591503189501122</v>
      </c>
      <c r="AD13" s="104">
        <f t="shared" si="1"/>
        <v>-3.5522594902011626</v>
      </c>
      <c r="AE13" s="32"/>
    </row>
    <row r="14" spans="1:31" ht="15.75">
      <c r="B14" s="111" t="s">
        <v>320</v>
      </c>
      <c r="C14" s="110">
        <f t="shared" ref="C14:J14" si="2">SUM(C9:C13)</f>
        <v>156.16987106904955</v>
      </c>
      <c r="D14" s="109">
        <f t="shared" si="2"/>
        <v>-1</v>
      </c>
      <c r="E14" s="110">
        <f t="shared" si="2"/>
        <v>416.25741588882295</v>
      </c>
      <c r="F14" s="109">
        <f t="shared" si="2"/>
        <v>-1</v>
      </c>
      <c r="G14" s="110">
        <f t="shared" si="2"/>
        <v>345.18873870383834</v>
      </c>
      <c r="H14" s="109">
        <f t="shared" si="2"/>
        <v>-1</v>
      </c>
      <c r="I14" s="110">
        <f t="shared" si="2"/>
        <v>350.47572217192385</v>
      </c>
      <c r="J14" s="109">
        <f t="shared" si="2"/>
        <v>-1</v>
      </c>
      <c r="N14" s="32"/>
      <c r="T14" s="32"/>
      <c r="U14" s="32"/>
      <c r="V14"/>
      <c r="W14">
        <f t="shared" si="0"/>
        <v>2011</v>
      </c>
      <c r="X14" s="107">
        <v>40603</v>
      </c>
      <c r="Y14" s="106">
        <v>7.2264957980707374</v>
      </c>
      <c r="Z14" s="105">
        <v>9.5590340256527675</v>
      </c>
      <c r="AA14" s="105">
        <v>18.937284927957656</v>
      </c>
      <c r="AB14" s="105">
        <v>17.613413422359066</v>
      </c>
      <c r="AC14" s="105">
        <v>13.204324536240842</v>
      </c>
      <c r="AD14" s="104">
        <f t="shared" si="1"/>
        <v>66.540552710281062</v>
      </c>
      <c r="AE14" s="32"/>
    </row>
    <row r="15" spans="1:31">
      <c r="N15" s="32"/>
      <c r="T15" s="32"/>
      <c r="U15" s="32"/>
      <c r="V15"/>
      <c r="W15">
        <f t="shared" si="0"/>
        <v>2011</v>
      </c>
      <c r="X15" s="107">
        <v>40634</v>
      </c>
      <c r="Y15" s="106">
        <v>15.535361930444784</v>
      </c>
      <c r="Z15" s="105">
        <v>16.739849798009313</v>
      </c>
      <c r="AA15" s="105">
        <v>-13.198970094088008</v>
      </c>
      <c r="AB15" s="105">
        <v>-4.9016187794001063</v>
      </c>
      <c r="AC15" s="105">
        <v>7.5215858674659604</v>
      </c>
      <c r="AD15" s="104">
        <f t="shared" si="1"/>
        <v>21.69620872243194</v>
      </c>
      <c r="AE15" s="32"/>
    </row>
    <row r="16" spans="1:31">
      <c r="N16" s="32"/>
      <c r="T16" s="32"/>
      <c r="U16" s="32"/>
      <c r="V16"/>
      <c r="W16">
        <f t="shared" si="0"/>
        <v>2011</v>
      </c>
      <c r="X16" s="107">
        <v>40664</v>
      </c>
      <c r="Y16" s="106">
        <v>-22.729307950244614</v>
      </c>
      <c r="Z16" s="105">
        <v>-26.057421096202926</v>
      </c>
      <c r="AA16" s="105">
        <v>-24.264158330819399</v>
      </c>
      <c r="AB16" s="105">
        <v>21.657477499114606</v>
      </c>
      <c r="AC16" s="105">
        <v>12.97685678624266</v>
      </c>
      <c r="AD16" s="104">
        <f t="shared" si="1"/>
        <v>-38.416553091909677</v>
      </c>
      <c r="AE16" s="32"/>
    </row>
    <row r="17" spans="14:31">
      <c r="N17" s="32"/>
      <c r="T17" s="32"/>
      <c r="U17" s="32"/>
      <c r="V17"/>
      <c r="W17">
        <f t="shared" si="0"/>
        <v>2011</v>
      </c>
      <c r="X17" s="107">
        <v>40695</v>
      </c>
      <c r="Y17" s="106">
        <v>-19.418947587881263</v>
      </c>
      <c r="Z17" s="105">
        <v>8.8179295913146678</v>
      </c>
      <c r="AA17" s="105">
        <v>35.084876876219823</v>
      </c>
      <c r="AB17" s="105">
        <v>-14.191617678730992</v>
      </c>
      <c r="AC17" s="105">
        <v>-27.502900961817332</v>
      </c>
      <c r="AD17" s="104">
        <f t="shared" si="1"/>
        <v>-17.210659760895098</v>
      </c>
      <c r="AE17" s="32"/>
    </row>
    <row r="18" spans="14:31">
      <c r="N18" s="32"/>
      <c r="T18" s="32"/>
      <c r="U18" s="32"/>
      <c r="V18"/>
      <c r="W18">
        <f t="shared" si="0"/>
        <v>2011</v>
      </c>
      <c r="X18" s="107">
        <v>40725</v>
      </c>
      <c r="Y18" s="106">
        <v>4.0116096303409661</v>
      </c>
      <c r="Z18" s="105">
        <v>-17.235846339438922</v>
      </c>
      <c r="AA18" s="105">
        <v>38.02143319266888</v>
      </c>
      <c r="AB18" s="105">
        <v>-19.352394636208878</v>
      </c>
      <c r="AC18" s="105">
        <v>-19.907226075438455</v>
      </c>
      <c r="AD18" s="104">
        <f t="shared" si="1"/>
        <v>-14.462424228076408</v>
      </c>
      <c r="AE18" s="32"/>
    </row>
    <row r="19" spans="14:31">
      <c r="N19" s="32"/>
      <c r="T19" s="32"/>
      <c r="U19" s="32"/>
      <c r="V19"/>
      <c r="W19">
        <f t="shared" si="0"/>
        <v>2011</v>
      </c>
      <c r="X19" s="107">
        <v>40756</v>
      </c>
      <c r="Y19" s="106">
        <v>-24.061900209348529</v>
      </c>
      <c r="Z19" s="105">
        <v>-13.607660243606603</v>
      </c>
      <c r="AA19" s="108">
        <v>-14.894219288171538</v>
      </c>
      <c r="AB19" s="108">
        <v>27.066616901511903</v>
      </c>
      <c r="AC19" s="105">
        <v>7.8267125621394653</v>
      </c>
      <c r="AD19" s="104">
        <f t="shared" si="1"/>
        <v>-17.670450277475297</v>
      </c>
      <c r="AE19" s="32"/>
    </row>
    <row r="20" spans="14:31">
      <c r="N20" s="32"/>
      <c r="T20" s="32"/>
      <c r="U20" s="32"/>
      <c r="V20"/>
      <c r="W20">
        <f t="shared" si="0"/>
        <v>2011</v>
      </c>
      <c r="X20" s="107">
        <v>40787</v>
      </c>
      <c r="Y20" s="106">
        <v>-14.811807304867784</v>
      </c>
      <c r="Z20" s="105">
        <v>-2.4168599408132616</v>
      </c>
      <c r="AA20" s="105">
        <v>11.176617897234197</v>
      </c>
      <c r="AB20" s="105">
        <v>-2.0727167536293276</v>
      </c>
      <c r="AC20" s="105">
        <v>37.843106241077194</v>
      </c>
      <c r="AD20" s="104">
        <f t="shared" si="1"/>
        <v>29.718340139001018</v>
      </c>
      <c r="AE20" s="32"/>
    </row>
    <row r="21" spans="14:31">
      <c r="N21" s="32"/>
      <c r="T21" s="32"/>
      <c r="U21" s="32"/>
      <c r="V21"/>
      <c r="W21">
        <f t="shared" si="0"/>
        <v>2011</v>
      </c>
      <c r="X21" s="107">
        <v>40817</v>
      </c>
      <c r="Y21" s="106">
        <v>2.0014899491968245</v>
      </c>
      <c r="Z21" s="105">
        <v>7.9940549460973518</v>
      </c>
      <c r="AA21" s="105">
        <v>38.949994031727506</v>
      </c>
      <c r="AB21" s="105">
        <v>12.771209049844781</v>
      </c>
      <c r="AC21" s="105">
        <v>9.1707838644116411</v>
      </c>
      <c r="AD21" s="104">
        <f t="shared" si="1"/>
        <v>70.887531841278118</v>
      </c>
      <c r="AE21" s="32"/>
    </row>
    <row r="22" spans="14:31">
      <c r="N22" s="32"/>
      <c r="T22" s="32"/>
      <c r="U22" s="32"/>
      <c r="V22"/>
      <c r="W22">
        <f t="shared" si="0"/>
        <v>2011</v>
      </c>
      <c r="X22" s="107">
        <v>40848</v>
      </c>
      <c r="Y22" s="106">
        <v>17.982347253897167</v>
      </c>
      <c r="Z22" s="105">
        <v>-22.524138792155679</v>
      </c>
      <c r="AA22" s="105">
        <v>-27.303035552462575</v>
      </c>
      <c r="AB22" s="105">
        <v>5.8608192766221441</v>
      </c>
      <c r="AC22" s="105">
        <v>-2.6260286826459693</v>
      </c>
      <c r="AD22" s="104">
        <f t="shared" si="1"/>
        <v>-28.610036496744911</v>
      </c>
      <c r="AE22" s="32"/>
    </row>
    <row r="23" spans="14:31">
      <c r="N23" s="32"/>
      <c r="T23" s="32"/>
      <c r="U23" s="32"/>
      <c r="V23"/>
      <c r="W23">
        <f t="shared" si="0"/>
        <v>2011</v>
      </c>
      <c r="X23" s="107">
        <v>40878</v>
      </c>
      <c r="Y23" s="106">
        <v>-19.55538592735973</v>
      </c>
      <c r="Z23" s="105">
        <v>31.749022343044103</v>
      </c>
      <c r="AA23" s="105">
        <v>-29.079059117669662</v>
      </c>
      <c r="AB23" s="105">
        <v>28.275229497447928</v>
      </c>
      <c r="AC23" s="105">
        <v>9.0652193584007428</v>
      </c>
      <c r="AD23" s="104">
        <f t="shared" si="1"/>
        <v>20.455026153863383</v>
      </c>
      <c r="AE23" s="32"/>
    </row>
    <row r="24" spans="14:31">
      <c r="N24" s="32"/>
      <c r="T24" s="32"/>
      <c r="U24" s="32"/>
      <c r="V24"/>
      <c r="W24">
        <f t="shared" si="0"/>
        <v>2012</v>
      </c>
      <c r="X24" s="107">
        <v>40909</v>
      </c>
      <c r="Y24" s="106">
        <v>-14.770413711887155</v>
      </c>
      <c r="Z24" s="105">
        <v>4.8252962141605815</v>
      </c>
      <c r="AA24" s="105">
        <v>-22.104628734616874</v>
      </c>
      <c r="AB24" s="105">
        <v>-9.6059877917776326</v>
      </c>
      <c r="AC24" s="105">
        <v>-3.2878969977048653</v>
      </c>
      <c r="AD24" s="104">
        <f t="shared" si="1"/>
        <v>-44.943631021825951</v>
      </c>
      <c r="AE24" s="32"/>
    </row>
    <row r="25" spans="14:31">
      <c r="N25" s="32"/>
      <c r="T25" s="32"/>
      <c r="U25" s="32"/>
      <c r="V25"/>
      <c r="W25">
        <f t="shared" si="0"/>
        <v>2012</v>
      </c>
      <c r="X25" s="107">
        <v>40940</v>
      </c>
      <c r="Y25" s="106">
        <v>8.8261539188006726</v>
      </c>
      <c r="Z25" s="105">
        <v>22.952704149719334</v>
      </c>
      <c r="AA25" s="105">
        <v>38.516404104678365</v>
      </c>
      <c r="AB25" s="105">
        <v>6.5568975774236495</v>
      </c>
      <c r="AC25" s="105">
        <v>-27.212711188028376</v>
      </c>
      <c r="AD25" s="104">
        <f t="shared" si="1"/>
        <v>49.639448562593657</v>
      </c>
      <c r="AE25" s="32"/>
    </row>
    <row r="26" spans="14:31">
      <c r="N26" s="32"/>
      <c r="T26" s="32"/>
      <c r="U26" s="32"/>
      <c r="V26"/>
      <c r="W26">
        <f t="shared" si="0"/>
        <v>2012</v>
      </c>
      <c r="X26" s="107">
        <v>40969</v>
      </c>
      <c r="Y26" s="106">
        <v>7.7447391037359568</v>
      </c>
      <c r="Z26" s="105">
        <v>32.162499210486651</v>
      </c>
      <c r="AA26" s="105">
        <v>14.211716636748754</v>
      </c>
      <c r="AB26" s="105">
        <v>-26.666816246906752</v>
      </c>
      <c r="AC26" s="105">
        <v>-9.2202739514067122</v>
      </c>
      <c r="AD26" s="104">
        <f t="shared" si="1"/>
        <v>18.231864752657899</v>
      </c>
      <c r="AE26" s="32"/>
    </row>
    <row r="27" spans="14:31">
      <c r="N27" s="32"/>
      <c r="T27" s="32"/>
      <c r="U27" s="32"/>
      <c r="V27"/>
      <c r="W27">
        <f t="shared" si="0"/>
        <v>2012</v>
      </c>
      <c r="X27" s="107">
        <v>41000</v>
      </c>
      <c r="Y27" s="106">
        <v>16.805665785535609</v>
      </c>
      <c r="Z27" s="105">
        <v>-10.229694484078456</v>
      </c>
      <c r="AA27" s="105">
        <v>36.393858383772915</v>
      </c>
      <c r="AB27" s="105">
        <v>-21.099306210426594</v>
      </c>
      <c r="AC27" s="105">
        <v>-20.643842434218325</v>
      </c>
      <c r="AD27" s="104">
        <f t="shared" si="1"/>
        <v>1.2266810405851487</v>
      </c>
      <c r="AE27" s="32"/>
    </row>
    <row r="28" spans="14:31">
      <c r="N28" s="32"/>
      <c r="T28" s="32"/>
      <c r="U28" s="32"/>
      <c r="V28"/>
      <c r="W28">
        <f t="shared" si="0"/>
        <v>2012</v>
      </c>
      <c r="X28" s="107">
        <v>41030</v>
      </c>
      <c r="Y28" s="106">
        <v>24.141927712521216</v>
      </c>
      <c r="Z28" s="105">
        <v>-1.981253121592627</v>
      </c>
      <c r="AA28" s="105">
        <v>16.106953058647228</v>
      </c>
      <c r="AB28" s="105">
        <v>-3.6555371819976035</v>
      </c>
      <c r="AC28" s="105">
        <v>38.980636925321939</v>
      </c>
      <c r="AD28" s="104">
        <f t="shared" si="1"/>
        <v>73.592727392900144</v>
      </c>
      <c r="AE28" s="32"/>
    </row>
    <row r="29" spans="14:31">
      <c r="N29" s="32"/>
      <c r="T29" s="32"/>
      <c r="U29" s="32"/>
      <c r="V29"/>
      <c r="W29">
        <f t="shared" si="0"/>
        <v>2012</v>
      </c>
      <c r="X29" s="107">
        <v>41061</v>
      </c>
      <c r="Y29" s="106">
        <v>12.158528452790961</v>
      </c>
      <c r="Z29" s="105">
        <v>-5.2014910896020972</v>
      </c>
      <c r="AA29" s="105">
        <v>-15.016599312921265</v>
      </c>
      <c r="AB29" s="105">
        <v>-20.332059230520894</v>
      </c>
      <c r="AC29" s="105">
        <v>14.432057331662806</v>
      </c>
      <c r="AD29" s="104">
        <f t="shared" si="1"/>
        <v>-13.95956384859049</v>
      </c>
      <c r="AE29" s="32"/>
    </row>
    <row r="30" spans="14:31">
      <c r="N30" s="32"/>
      <c r="T30" s="32"/>
      <c r="U30" s="32"/>
      <c r="V30"/>
      <c r="W30">
        <f t="shared" si="0"/>
        <v>2012</v>
      </c>
      <c r="X30" s="107">
        <v>41091</v>
      </c>
      <c r="Y30" s="106">
        <v>20.651279392184613</v>
      </c>
      <c r="Z30" s="105">
        <v>35.060600368545764</v>
      </c>
      <c r="AA30" s="105">
        <v>17.23036932383598</v>
      </c>
      <c r="AB30" s="105">
        <v>-26.908417626005026</v>
      </c>
      <c r="AC30" s="105">
        <v>20.290929554012386</v>
      </c>
      <c r="AD30" s="104">
        <f t="shared" si="1"/>
        <v>66.324761012573717</v>
      </c>
      <c r="AE30" s="32"/>
    </row>
    <row r="31" spans="14:31">
      <c r="N31" s="32"/>
      <c r="T31" s="32"/>
      <c r="U31" s="32"/>
      <c r="V31"/>
      <c r="W31">
        <f t="shared" si="0"/>
        <v>2012</v>
      </c>
      <c r="X31" s="107">
        <v>41122</v>
      </c>
      <c r="Y31" s="106">
        <v>-12.821070112144447</v>
      </c>
      <c r="Z31" s="105">
        <v>12.628483554762047</v>
      </c>
      <c r="AA31" s="105">
        <v>14.271435585154698</v>
      </c>
      <c r="AB31" s="105">
        <v>31.222153936792889</v>
      </c>
      <c r="AC31" s="105">
        <v>6.3739012242446176</v>
      </c>
      <c r="AD31" s="104">
        <f t="shared" si="1"/>
        <v>51.674904188809805</v>
      </c>
      <c r="AE31" s="32"/>
    </row>
    <row r="32" spans="14:31">
      <c r="N32" s="32"/>
      <c r="T32" s="32"/>
      <c r="U32" s="32"/>
      <c r="V32"/>
      <c r="W32">
        <f t="shared" si="0"/>
        <v>2012</v>
      </c>
      <c r="X32" s="107">
        <v>41153</v>
      </c>
      <c r="Y32" s="106">
        <v>32.093294638151519</v>
      </c>
      <c r="Z32" s="105">
        <v>-24.946450955073466</v>
      </c>
      <c r="AA32" s="105">
        <v>24.589987515238562</v>
      </c>
      <c r="AB32" s="105">
        <v>37.732917618929662</v>
      </c>
      <c r="AC32" s="105">
        <v>3.3634852981932797</v>
      </c>
      <c r="AD32" s="104">
        <f t="shared" si="1"/>
        <v>72.833234115439566</v>
      </c>
      <c r="AE32" s="32"/>
    </row>
    <row r="33" spans="14:31" ht="15" customHeight="1">
      <c r="N33" s="32"/>
      <c r="T33" s="32"/>
      <c r="U33" s="32"/>
      <c r="V33"/>
      <c r="W33">
        <f t="shared" si="0"/>
        <v>2012</v>
      </c>
      <c r="X33" s="107">
        <v>41183</v>
      </c>
      <c r="Y33" s="106">
        <v>-7.4537899592226866</v>
      </c>
      <c r="Z33" s="105">
        <v>-12.775435099333688</v>
      </c>
      <c r="AA33" s="105">
        <v>0.65199413334140199</v>
      </c>
      <c r="AB33" s="105">
        <v>33.486875053314037</v>
      </c>
      <c r="AC33" s="105">
        <v>-20.849395037492968</v>
      </c>
      <c r="AD33" s="104">
        <f t="shared" si="1"/>
        <v>-6.9397509093939043</v>
      </c>
      <c r="AE33" s="32"/>
    </row>
    <row r="34" spans="14:31">
      <c r="N34" s="32"/>
      <c r="T34" s="32"/>
      <c r="U34" s="32"/>
      <c r="V34"/>
      <c r="W34">
        <f t="shared" si="0"/>
        <v>2012</v>
      </c>
      <c r="X34" s="107">
        <v>41214</v>
      </c>
      <c r="Y34" s="106">
        <v>31.282615774706265</v>
      </c>
      <c r="Z34" s="105">
        <v>25.271666904876014</v>
      </c>
      <c r="AA34" s="105">
        <v>7.8846293607493889</v>
      </c>
      <c r="AB34" s="105">
        <v>33.445500686148854</v>
      </c>
      <c r="AC34" s="105">
        <v>29.822370116364883</v>
      </c>
      <c r="AD34" s="104">
        <f t="shared" si="1"/>
        <v>127.7067828428454</v>
      </c>
      <c r="AE34" s="32"/>
    </row>
    <row r="35" spans="14:31">
      <c r="O35"/>
      <c r="P35"/>
      <c r="Q35"/>
      <c r="R35"/>
      <c r="S35"/>
      <c r="T35"/>
      <c r="U35"/>
      <c r="V35"/>
      <c r="W35">
        <f t="shared" si="0"/>
        <v>2012</v>
      </c>
      <c r="X35" s="107">
        <v>41244</v>
      </c>
      <c r="Y35" s="106">
        <v>-18.223774342761232</v>
      </c>
      <c r="Z35" s="105">
        <v>-5.2745410035499125</v>
      </c>
      <c r="AA35" s="105">
        <v>33.119362522770849</v>
      </c>
      <c r="AB35" s="105">
        <v>34.201145461050395</v>
      </c>
      <c r="AC35" s="105">
        <v>-22.952234877282113</v>
      </c>
      <c r="AD35" s="104">
        <f t="shared" si="1"/>
        <v>20.869957760227987</v>
      </c>
      <c r="AE35" s="32"/>
    </row>
    <row r="36" spans="14:31">
      <c r="O36"/>
      <c r="P36"/>
      <c r="Q36"/>
      <c r="R36"/>
      <c r="S36"/>
      <c r="T36"/>
      <c r="U36"/>
      <c r="V36"/>
      <c r="W36">
        <f t="shared" si="0"/>
        <v>2013</v>
      </c>
      <c r="X36" s="107">
        <v>41275</v>
      </c>
      <c r="Y36" s="106">
        <v>-27.938769017973829</v>
      </c>
      <c r="Z36" s="105">
        <v>-22.676662287892519</v>
      </c>
      <c r="AA36" s="105">
        <v>20.746783145663802</v>
      </c>
      <c r="AB36" s="105">
        <v>-13.953014259641265</v>
      </c>
      <c r="AC36" s="105">
        <v>-15.463906874813123</v>
      </c>
      <c r="AD36" s="104">
        <f t="shared" si="1"/>
        <v>-59.285569294656938</v>
      </c>
      <c r="AE36" s="32"/>
    </row>
    <row r="37" spans="14:31">
      <c r="O37"/>
      <c r="P37"/>
      <c r="Q37"/>
      <c r="R37"/>
      <c r="S37"/>
      <c r="T37"/>
      <c r="U37"/>
      <c r="V37"/>
      <c r="W37">
        <f t="shared" si="0"/>
        <v>2013</v>
      </c>
      <c r="X37" s="107">
        <v>41306</v>
      </c>
      <c r="Y37" s="106">
        <v>30.363425455904029</v>
      </c>
      <c r="Z37" s="105">
        <v>9.6721256082321876</v>
      </c>
      <c r="AA37" s="105">
        <v>23.606630855704431</v>
      </c>
      <c r="AB37" s="105">
        <v>-19.755969869267673</v>
      </c>
      <c r="AC37" s="105">
        <v>16.692450859421708</v>
      </c>
      <c r="AD37" s="104">
        <f t="shared" si="1"/>
        <v>60.578662909994677</v>
      </c>
      <c r="AE37" s="32"/>
    </row>
    <row r="38" spans="14:31">
      <c r="O38"/>
      <c r="P38"/>
      <c r="Q38"/>
      <c r="R38"/>
      <c r="S38"/>
      <c r="T38"/>
      <c r="U38"/>
      <c r="V38"/>
      <c r="W38">
        <f t="shared" si="0"/>
        <v>2013</v>
      </c>
      <c r="X38" s="107">
        <v>41334</v>
      </c>
      <c r="Y38" s="106">
        <v>-28.339902015920327</v>
      </c>
      <c r="Z38" s="105">
        <v>15.899688369785478</v>
      </c>
      <c r="AA38" s="105">
        <v>-25.633609393844196</v>
      </c>
      <c r="AB38" s="105">
        <v>4.1180831345122249</v>
      </c>
      <c r="AC38" s="105">
        <v>9.9655420319138077</v>
      </c>
      <c r="AD38" s="104">
        <f t="shared" si="1"/>
        <v>-23.990197873553015</v>
      </c>
      <c r="AE38" s="32"/>
    </row>
    <row r="39" spans="14:31">
      <c r="O39"/>
      <c r="P39"/>
      <c r="Q39"/>
      <c r="R39"/>
      <c r="S39"/>
      <c r="T39"/>
      <c r="U39"/>
      <c r="V39"/>
      <c r="W39">
        <f t="shared" si="0"/>
        <v>2013</v>
      </c>
      <c r="X39" s="107">
        <v>41365</v>
      </c>
      <c r="Y39" s="106">
        <v>18.145865982512198</v>
      </c>
      <c r="Z39" s="105">
        <v>27.398299223959043</v>
      </c>
      <c r="AA39" s="105">
        <v>19.748614386631424</v>
      </c>
      <c r="AB39" s="105">
        <v>-23.510935252145533</v>
      </c>
      <c r="AC39" s="105">
        <v>6.2811585538257946</v>
      </c>
      <c r="AD39" s="104">
        <f t="shared" si="1"/>
        <v>48.063002894782933</v>
      </c>
      <c r="AE39" s="32"/>
    </row>
    <row r="40" spans="14:31">
      <c r="O40"/>
      <c r="P40"/>
      <c r="Q40"/>
      <c r="R40"/>
      <c r="S40"/>
      <c r="T40"/>
      <c r="U40"/>
      <c r="V40"/>
      <c r="W40">
        <f t="shared" si="0"/>
        <v>2013</v>
      </c>
      <c r="X40" s="107">
        <v>41395</v>
      </c>
      <c r="Y40" s="106">
        <v>1.5671983680185622</v>
      </c>
      <c r="Z40" s="105">
        <v>-8.5675074906846298</v>
      </c>
      <c r="AA40" s="105">
        <v>37.861795686148412</v>
      </c>
      <c r="AB40" s="105">
        <v>-6.5998613747070758</v>
      </c>
      <c r="AC40" s="105">
        <v>-10.470917214103331</v>
      </c>
      <c r="AD40" s="104">
        <f t="shared" si="1"/>
        <v>13.790707974671939</v>
      </c>
      <c r="AE40" s="32"/>
    </row>
    <row r="41" spans="14:31">
      <c r="O41"/>
      <c r="P41"/>
      <c r="Q41"/>
      <c r="R41"/>
      <c r="S41"/>
      <c r="T41"/>
      <c r="U41"/>
      <c r="V41"/>
      <c r="W41">
        <f t="shared" si="0"/>
        <v>2013</v>
      </c>
      <c r="X41" s="107">
        <v>41426</v>
      </c>
      <c r="Y41" s="106">
        <v>29.549591120470058</v>
      </c>
      <c r="Z41" s="105">
        <v>-27.135137549781334</v>
      </c>
      <c r="AA41" s="105">
        <v>26.981287392016934</v>
      </c>
      <c r="AB41" s="105">
        <v>-28.566316490774632</v>
      </c>
      <c r="AC41" s="105">
        <v>26.668123766680392</v>
      </c>
      <c r="AD41" s="104">
        <f t="shared" si="1"/>
        <v>27.497548238611419</v>
      </c>
      <c r="AE41" s="32"/>
    </row>
    <row r="42" spans="14:31">
      <c r="O42"/>
      <c r="P42"/>
      <c r="Q42"/>
      <c r="R42"/>
      <c r="S42"/>
      <c r="T42"/>
      <c r="U42"/>
      <c r="V42"/>
      <c r="W42">
        <f t="shared" si="0"/>
        <v>2013</v>
      </c>
      <c r="X42" s="107">
        <v>41456</v>
      </c>
      <c r="Y42" s="106">
        <v>-24.787668174744503</v>
      </c>
      <c r="Z42" s="105">
        <v>12.137740869226791</v>
      </c>
      <c r="AA42" s="105">
        <v>34.062106958785122</v>
      </c>
      <c r="AB42" s="105">
        <v>-22.867236973922463</v>
      </c>
      <c r="AC42" s="105">
        <v>-18.693931221160412</v>
      </c>
      <c r="AD42" s="104">
        <f t="shared" si="1"/>
        <v>-20.148988541815466</v>
      </c>
      <c r="AE42" s="32"/>
    </row>
    <row r="43" spans="14:31">
      <c r="O43"/>
      <c r="P43"/>
      <c r="Q43"/>
      <c r="R43"/>
      <c r="S43"/>
      <c r="T43"/>
      <c r="U43"/>
      <c r="V43"/>
      <c r="W43">
        <f t="shared" si="0"/>
        <v>2013</v>
      </c>
      <c r="X43" s="107">
        <v>41487</v>
      </c>
      <c r="Y43" s="106">
        <v>25.203677606117079</v>
      </c>
      <c r="Z43" s="105">
        <v>39.239205179752943</v>
      </c>
      <c r="AA43" s="105">
        <v>-8.4041599934895075</v>
      </c>
      <c r="AB43" s="105">
        <v>-20.541552259103437</v>
      </c>
      <c r="AC43" s="105">
        <v>17.287445817865315</v>
      </c>
      <c r="AD43" s="104">
        <f t="shared" si="1"/>
        <v>52.784616351142404</v>
      </c>
      <c r="AE43" s="32"/>
    </row>
    <row r="44" spans="14:31">
      <c r="O44"/>
      <c r="P44"/>
      <c r="Q44"/>
      <c r="R44"/>
      <c r="S44"/>
      <c r="T44"/>
      <c r="U44"/>
      <c r="V44"/>
      <c r="W44">
        <f t="shared" si="0"/>
        <v>2013</v>
      </c>
      <c r="X44" s="107">
        <v>41518</v>
      </c>
      <c r="Y44" s="106">
        <v>33.96275710327923</v>
      </c>
      <c r="Z44" s="105">
        <v>27.818433452379452</v>
      </c>
      <c r="AA44" s="105">
        <v>25.370458560141145</v>
      </c>
      <c r="AB44" s="105">
        <v>34.20681140484708</v>
      </c>
      <c r="AC44" s="105">
        <v>11.618534289284169</v>
      </c>
      <c r="AD44" s="104">
        <f t="shared" si="1"/>
        <v>132.97699480993106</v>
      </c>
      <c r="AE44" s="32"/>
    </row>
    <row r="45" spans="14:31">
      <c r="O45"/>
      <c r="P45"/>
      <c r="Q45"/>
      <c r="R45"/>
      <c r="S45"/>
      <c r="T45"/>
      <c r="U45"/>
      <c r="V45"/>
      <c r="W45">
        <f t="shared" si="0"/>
        <v>2013</v>
      </c>
      <c r="X45" s="107">
        <v>41548</v>
      </c>
      <c r="Y45" s="106">
        <v>-18.02670964787788</v>
      </c>
      <c r="Z45" s="105">
        <v>-10.100593509286481</v>
      </c>
      <c r="AA45" s="105">
        <v>30.898869661155263</v>
      </c>
      <c r="AB45" s="105">
        <v>0.66517761645185469</v>
      </c>
      <c r="AC45" s="105">
        <v>-12.822080161618269</v>
      </c>
      <c r="AD45" s="104">
        <f t="shared" si="1"/>
        <v>-9.3853360411755133</v>
      </c>
      <c r="AE45" s="32"/>
    </row>
    <row r="46" spans="14:31">
      <c r="O46"/>
      <c r="P46"/>
      <c r="Q46"/>
      <c r="R46"/>
      <c r="S46"/>
      <c r="T46"/>
      <c r="U46"/>
      <c r="V46"/>
      <c r="W46">
        <f t="shared" si="0"/>
        <v>2013</v>
      </c>
      <c r="X46" s="107">
        <v>41579</v>
      </c>
      <c r="Y46" s="106">
        <v>7.8035730498186542</v>
      </c>
      <c r="Z46" s="105">
        <v>-18.057133646665545</v>
      </c>
      <c r="AA46" s="105">
        <v>26.671839062233154</v>
      </c>
      <c r="AB46" s="105">
        <v>26.464726590251196</v>
      </c>
      <c r="AC46" s="105">
        <v>32.041399570732089</v>
      </c>
      <c r="AD46" s="104">
        <f t="shared" si="1"/>
        <v>74.924404626369551</v>
      </c>
      <c r="AE46" s="32"/>
    </row>
    <row r="47" spans="14:31">
      <c r="O47"/>
      <c r="P47"/>
      <c r="Q47"/>
      <c r="R47"/>
      <c r="S47"/>
      <c r="T47"/>
      <c r="U47"/>
      <c r="V47"/>
      <c r="W47">
        <f t="shared" si="0"/>
        <v>2013</v>
      </c>
      <c r="X47" s="107">
        <v>41609</v>
      </c>
      <c r="Y47" s="106">
        <v>33.596190790645089</v>
      </c>
      <c r="Z47" s="105">
        <v>-0.83241873169236036</v>
      </c>
      <c r="AA47" s="105">
        <v>-5.9681019046661969</v>
      </c>
      <c r="AB47" s="105">
        <v>36.225489155930973</v>
      </c>
      <c r="AC47" s="105">
        <v>-15.638266660682236</v>
      </c>
      <c r="AD47" s="104">
        <f t="shared" si="1"/>
        <v>47.382892649535272</v>
      </c>
      <c r="AE47" s="32"/>
    </row>
    <row r="48" spans="14:31">
      <c r="O48"/>
      <c r="P48"/>
      <c r="Q48"/>
      <c r="R48"/>
      <c r="S48"/>
      <c r="T48"/>
      <c r="U48"/>
      <c r="V48"/>
      <c r="W48">
        <f t="shared" si="0"/>
        <v>2014</v>
      </c>
      <c r="X48" s="107">
        <v>41640</v>
      </c>
      <c r="Y48" s="106">
        <v>-6.8293490211339805</v>
      </c>
      <c r="Z48" s="105">
        <v>-1.7304274814245306</v>
      </c>
      <c r="AA48" s="105">
        <v>34.562070454574595</v>
      </c>
      <c r="AB48" s="105">
        <v>19.450930448651903</v>
      </c>
      <c r="AC48" s="105">
        <v>34.032988648120309</v>
      </c>
      <c r="AD48" s="104">
        <f t="shared" si="1"/>
        <v>79.486213048788301</v>
      </c>
      <c r="AE48" s="32"/>
    </row>
    <row r="49" spans="14:31">
      <c r="O49"/>
      <c r="P49"/>
      <c r="Q49"/>
      <c r="R49"/>
      <c r="S49"/>
      <c r="T49"/>
      <c r="U49"/>
      <c r="V49"/>
      <c r="W49">
        <f t="shared" si="0"/>
        <v>2014</v>
      </c>
      <c r="X49" s="107">
        <v>41671</v>
      </c>
      <c r="Y49" s="106">
        <v>9.9658785914120784</v>
      </c>
      <c r="Z49" s="105">
        <v>15.753454770421516</v>
      </c>
      <c r="AA49" s="105">
        <v>-0.53341150650484637</v>
      </c>
      <c r="AB49" s="105">
        <v>-23.610980533763065</v>
      </c>
      <c r="AC49" s="105">
        <v>40.30714171680922</v>
      </c>
      <c r="AD49" s="104">
        <f t="shared" si="1"/>
        <v>41.882083038374901</v>
      </c>
      <c r="AE49" s="32"/>
    </row>
    <row r="50" spans="14:31">
      <c r="O50"/>
      <c r="P50"/>
      <c r="Q50"/>
      <c r="R50"/>
      <c r="S50"/>
      <c r="T50"/>
      <c r="U50"/>
      <c r="V50"/>
      <c r="W50">
        <f t="shared" si="0"/>
        <v>2014</v>
      </c>
      <c r="X50" s="107">
        <v>41699</v>
      </c>
      <c r="Y50" s="106">
        <v>-18.52739535049578</v>
      </c>
      <c r="Z50" s="105">
        <v>5.2146441178433873</v>
      </c>
      <c r="AA50" s="105">
        <v>-26.330158398857314</v>
      </c>
      <c r="AB50" s="105">
        <v>35.666139124037571</v>
      </c>
      <c r="AC50" s="105">
        <v>-9.9489953087326874</v>
      </c>
      <c r="AD50" s="104">
        <f t="shared" si="1"/>
        <v>-13.925765816204827</v>
      </c>
      <c r="AE50" s="32"/>
    </row>
    <row r="51" spans="14:31">
      <c r="O51"/>
      <c r="P51"/>
      <c r="Q51"/>
      <c r="R51"/>
      <c r="S51"/>
      <c r="T51"/>
      <c r="U51"/>
      <c r="V51"/>
      <c r="W51">
        <f t="shared" si="0"/>
        <v>2014</v>
      </c>
      <c r="X51" s="107">
        <v>41730</v>
      </c>
      <c r="Y51" s="106">
        <v>32.87999859978401</v>
      </c>
      <c r="Z51" s="105">
        <v>27.054683304823694</v>
      </c>
      <c r="AA51" s="105">
        <v>-28.295843041706547</v>
      </c>
      <c r="AB51" s="105">
        <v>14.55990811766962</v>
      </c>
      <c r="AC51" s="105">
        <v>-7.1109716682162087</v>
      </c>
      <c r="AD51" s="104">
        <f t="shared" si="1"/>
        <v>39.087775312354566</v>
      </c>
      <c r="AE51" s="32"/>
    </row>
    <row r="52" spans="14:31">
      <c r="O52"/>
      <c r="P52"/>
      <c r="Q52"/>
      <c r="R52"/>
      <c r="S52"/>
      <c r="T52"/>
      <c r="U52"/>
      <c r="V52"/>
      <c r="W52">
        <f t="shared" si="0"/>
        <v>2014</v>
      </c>
      <c r="X52" s="107">
        <v>41760</v>
      </c>
      <c r="Y52" s="106">
        <v>-10.856869303001954</v>
      </c>
      <c r="Z52" s="105">
        <v>-25.828741962010518</v>
      </c>
      <c r="AA52" s="105">
        <v>-1.513560084517759</v>
      </c>
      <c r="AB52" s="105">
        <v>4.6745372039670565</v>
      </c>
      <c r="AC52" s="105">
        <v>-19.066630292863692</v>
      </c>
      <c r="AD52" s="104">
        <f t="shared" si="1"/>
        <v>-52.591264438426862</v>
      </c>
      <c r="AE52" s="32"/>
    </row>
    <row r="53" spans="14:31">
      <c r="O53"/>
      <c r="P53"/>
      <c r="Q53"/>
      <c r="R53"/>
      <c r="S53"/>
      <c r="T53"/>
      <c r="U53"/>
      <c r="V53"/>
      <c r="W53">
        <f t="shared" si="0"/>
        <v>2014</v>
      </c>
      <c r="X53" s="107">
        <v>41791</v>
      </c>
      <c r="Y53" s="106">
        <v>18.762945815775023</v>
      </c>
      <c r="Z53" s="105">
        <v>7.3180097171843528</v>
      </c>
      <c r="AA53" s="105">
        <v>-21.055849203057427</v>
      </c>
      <c r="AB53" s="105">
        <v>29.168061840724519</v>
      </c>
      <c r="AC53" s="105">
        <v>-8.7557609295600471</v>
      </c>
      <c r="AD53" s="104">
        <f t="shared" si="1"/>
        <v>25.437407241066417</v>
      </c>
      <c r="AE53" s="32"/>
    </row>
    <row r="54" spans="14:31">
      <c r="O54"/>
      <c r="P54"/>
      <c r="Q54"/>
      <c r="R54"/>
      <c r="S54"/>
      <c r="T54"/>
      <c r="U54"/>
      <c r="V54"/>
      <c r="W54">
        <f t="shared" si="0"/>
        <v>2014</v>
      </c>
      <c r="X54" s="107">
        <v>41821</v>
      </c>
      <c r="Y54" s="106">
        <v>22.757934313477552</v>
      </c>
      <c r="Z54" s="105">
        <v>13.080443429592236</v>
      </c>
      <c r="AA54" s="105">
        <v>-7.2482675842275626</v>
      </c>
      <c r="AB54" s="105">
        <v>17.632946729224134</v>
      </c>
      <c r="AC54" s="105">
        <v>-18.143406883301417</v>
      </c>
      <c r="AD54" s="104">
        <f t="shared" si="1"/>
        <v>28.079650004764936</v>
      </c>
      <c r="AE54" s="32"/>
    </row>
    <row r="55" spans="14:31">
      <c r="O55"/>
      <c r="P55"/>
      <c r="Q55"/>
      <c r="R55"/>
      <c r="S55"/>
      <c r="T55"/>
      <c r="U55"/>
      <c r="V55"/>
      <c r="W55">
        <f t="shared" si="0"/>
        <v>2014</v>
      </c>
      <c r="X55" s="107">
        <v>41852</v>
      </c>
      <c r="Y55" s="106">
        <v>19.046629341977336</v>
      </c>
      <c r="Z55" s="105">
        <v>19.89099442868304</v>
      </c>
      <c r="AA55" s="105">
        <v>-21.556835113858988</v>
      </c>
      <c r="AB55" s="105">
        <v>-10.719678271815345</v>
      </c>
      <c r="AC55" s="105">
        <v>40.71985813666489</v>
      </c>
      <c r="AD55" s="104">
        <f t="shared" si="1"/>
        <v>47.380968521650935</v>
      </c>
      <c r="AE55" s="32"/>
    </row>
    <row r="56" spans="14:31">
      <c r="O56"/>
      <c r="P56"/>
      <c r="Q56"/>
      <c r="R56"/>
      <c r="S56"/>
      <c r="T56"/>
      <c r="U56"/>
      <c r="V56"/>
      <c r="W56">
        <f t="shared" si="0"/>
        <v>2014</v>
      </c>
      <c r="X56" s="107">
        <v>41883</v>
      </c>
      <c r="Y56" s="106">
        <v>-17.839517673620115</v>
      </c>
      <c r="Z56" s="105">
        <v>40.43496967726967</v>
      </c>
      <c r="AA56" s="105">
        <v>-11.458110287786559</v>
      </c>
      <c r="AB56" s="105">
        <v>25.026715683661269</v>
      </c>
      <c r="AC56" s="105">
        <v>9.0046906126676678</v>
      </c>
      <c r="AD56" s="104">
        <f t="shared" si="1"/>
        <v>45.168748012191934</v>
      </c>
      <c r="AE56" s="32"/>
    </row>
    <row r="57" spans="14:31">
      <c r="O57"/>
      <c r="P57"/>
      <c r="Q57"/>
      <c r="R57"/>
      <c r="S57"/>
      <c r="T57"/>
      <c r="U57"/>
      <c r="V57"/>
      <c r="W57">
        <f t="shared" si="0"/>
        <v>2014</v>
      </c>
      <c r="X57" s="107">
        <v>41913</v>
      </c>
      <c r="Y57" s="106">
        <v>14.312743482542668</v>
      </c>
      <c r="Z57" s="105">
        <v>-19.785931680744092</v>
      </c>
      <c r="AA57" s="105">
        <v>-20.911295531633197</v>
      </c>
      <c r="AB57" s="105">
        <v>24.367498113787988</v>
      </c>
      <c r="AC57" s="105">
        <v>-23.208158109241044</v>
      </c>
      <c r="AD57" s="104">
        <f t="shared" si="1"/>
        <v>-25.225143725287676</v>
      </c>
      <c r="AE57" s="32"/>
    </row>
    <row r="58" spans="14:31">
      <c r="O58"/>
      <c r="P58"/>
      <c r="Q58"/>
      <c r="R58"/>
      <c r="S58"/>
      <c r="T58"/>
      <c r="U58"/>
      <c r="V58"/>
      <c r="W58">
        <f t="shared" si="0"/>
        <v>2014</v>
      </c>
      <c r="X58" s="107">
        <v>41944</v>
      </c>
      <c r="Y58" s="106">
        <v>18.295088292840052</v>
      </c>
      <c r="Z58" s="105">
        <v>27.029219127753336</v>
      </c>
      <c r="AA58" s="105">
        <v>30.430898524954785</v>
      </c>
      <c r="AB58" s="105">
        <v>35.695849332687715</v>
      </c>
      <c r="AC58" s="105">
        <v>-21.969015326499758</v>
      </c>
      <c r="AD58" s="104">
        <f t="shared" si="1"/>
        <v>89.482039951736127</v>
      </c>
      <c r="AE58" s="32"/>
    </row>
    <row r="59" spans="14:31">
      <c r="O59"/>
      <c r="P59"/>
      <c r="Q59"/>
      <c r="R59"/>
      <c r="S59"/>
      <c r="T59"/>
      <c r="U59"/>
      <c r="V59"/>
      <c r="W59">
        <f t="shared" si="0"/>
        <v>2014</v>
      </c>
      <c r="X59" s="103">
        <v>41974</v>
      </c>
      <c r="Y59" s="102">
        <v>17.998712310825269</v>
      </c>
      <c r="Z59" s="101">
        <v>38.411513761210394</v>
      </c>
      <c r="AA59" s="101">
        <v>-24.186837304777015</v>
      </c>
      <c r="AB59" s="101">
        <v>-10.596293359543155</v>
      </c>
      <c r="AC59" s="101">
        <v>24.585915613199628</v>
      </c>
      <c r="AD59" s="100">
        <f t="shared" si="1"/>
        <v>46.213011020915118</v>
      </c>
      <c r="AE59" s="32"/>
    </row>
    <row r="60" spans="14:31">
      <c r="N60" s="32"/>
      <c r="T60" s="32"/>
      <c r="U60" s="32"/>
      <c r="V60"/>
      <c r="X60" s="32"/>
      <c r="Y60"/>
    </row>
    <row r="61" spans="14:31">
      <c r="N61" s="32"/>
      <c r="T61" s="32"/>
      <c r="U61" s="32"/>
      <c r="V61"/>
      <c r="X61" s="32"/>
      <c r="Y61"/>
    </row>
    <row r="62" spans="14:31">
      <c r="N62" s="32"/>
      <c r="T62" s="32"/>
      <c r="U62" s="32"/>
      <c r="V62"/>
      <c r="X62" s="32"/>
      <c r="Y62"/>
    </row>
    <row r="63" spans="14:31">
      <c r="N63" s="32"/>
      <c r="T63" s="32"/>
      <c r="U63" s="32"/>
      <c r="V63"/>
      <c r="X63" s="32"/>
      <c r="Y63"/>
    </row>
    <row r="64" spans="14:31">
      <c r="N64" s="32"/>
      <c r="U64" s="32"/>
      <c r="V64" s="99"/>
      <c r="X64" s="32"/>
      <c r="Y64"/>
    </row>
    <row r="65" spans="14:25">
      <c r="N65" s="32"/>
      <c r="U65" s="32"/>
      <c r="V65" s="99"/>
      <c r="X65" s="32"/>
      <c r="Y65"/>
    </row>
    <row r="66" spans="14:25">
      <c r="N66" s="32"/>
      <c r="U66" s="32"/>
      <c r="V66" s="99"/>
      <c r="X66" s="32"/>
      <c r="Y66"/>
    </row>
    <row r="67" spans="14:25">
      <c r="N67" s="32"/>
      <c r="U67" s="32"/>
      <c r="V67" s="99"/>
      <c r="X67" s="32"/>
      <c r="Y67"/>
    </row>
    <row r="68" spans="14:25">
      <c r="N68" s="32"/>
      <c r="V68" s="99"/>
      <c r="X68" s="32"/>
      <c r="Y68"/>
    </row>
    <row r="69" spans="14:25">
      <c r="N69" s="32"/>
      <c r="V69" s="99"/>
      <c r="X69" s="32"/>
      <c r="Y69"/>
    </row>
    <row r="70" spans="14:25">
      <c r="N70" s="32"/>
      <c r="V70" s="99"/>
      <c r="X70" s="32"/>
      <c r="Y70"/>
    </row>
    <row r="71" spans="14:25">
      <c r="N71" s="32"/>
      <c r="V71" s="99"/>
      <c r="X71" s="32"/>
      <c r="Y71"/>
    </row>
    <row r="72" spans="14:25">
      <c r="N72" s="32"/>
      <c r="V72" s="99"/>
      <c r="X72" s="32"/>
      <c r="Y72"/>
    </row>
    <row r="73" spans="14:25">
      <c r="N73" s="32"/>
      <c r="V73" s="99"/>
      <c r="X73" s="32"/>
      <c r="Y73"/>
    </row>
    <row r="74" spans="14:25">
      <c r="N74" s="32"/>
      <c r="V74" s="99"/>
      <c r="X74" s="32"/>
      <c r="Y74"/>
    </row>
    <row r="75" spans="14:25">
      <c r="N75" s="32"/>
      <c r="V75" s="99"/>
      <c r="X75" s="32"/>
      <c r="Y75"/>
    </row>
    <row r="76" spans="14:25">
      <c r="N76" s="32"/>
      <c r="V76" s="99"/>
      <c r="X76" s="32"/>
      <c r="Y76"/>
    </row>
    <row r="77" spans="14:25">
      <c r="N77" s="32"/>
      <c r="V77" s="99"/>
      <c r="X77" s="32"/>
      <c r="Y77"/>
    </row>
    <row r="78" spans="14:25">
      <c r="N78" s="32"/>
      <c r="V78" s="99"/>
      <c r="X78" s="32"/>
      <c r="Y78"/>
    </row>
    <row r="79" spans="14:25">
      <c r="N79" s="32"/>
      <c r="V79" s="99"/>
      <c r="X79" s="32"/>
      <c r="Y79"/>
    </row>
    <row r="80" spans="14:25">
      <c r="N80" s="32"/>
      <c r="V80" s="99"/>
      <c r="X80" s="32"/>
      <c r="Y80"/>
    </row>
    <row r="81" spans="14:25">
      <c r="N81" s="32"/>
      <c r="V81" s="99"/>
      <c r="X81" s="32"/>
      <c r="Y81"/>
    </row>
    <row r="82" spans="14:25">
      <c r="N82" s="32"/>
      <c r="V82" s="99"/>
      <c r="X82" s="32"/>
      <c r="Y82"/>
    </row>
    <row r="83" spans="14:25">
      <c r="N83" s="32"/>
      <c r="V83" s="99"/>
      <c r="X83" s="32"/>
      <c r="Y83"/>
    </row>
    <row r="84" spans="14:25">
      <c r="N84" s="32"/>
      <c r="V84" s="99"/>
      <c r="X84" s="32"/>
      <c r="Y84"/>
    </row>
    <row r="85" spans="14:25">
      <c r="N85" s="32"/>
      <c r="V85" s="99"/>
      <c r="X85" s="32"/>
      <c r="Y85"/>
    </row>
    <row r="86" spans="14:25">
      <c r="N86" s="32"/>
      <c r="V86" s="99"/>
      <c r="X86" s="32"/>
      <c r="Y86"/>
    </row>
    <row r="87" spans="14:25">
      <c r="N87" s="32"/>
      <c r="V87" s="99"/>
      <c r="X87" s="32"/>
      <c r="Y87"/>
    </row>
    <row r="88" spans="14:25">
      <c r="N88" s="32"/>
      <c r="V88" s="99"/>
      <c r="X88" s="32"/>
      <c r="Y88"/>
    </row>
    <row r="89" spans="14:25">
      <c r="N89" s="32"/>
      <c r="V89" s="99"/>
      <c r="X89" s="32"/>
      <c r="Y89"/>
    </row>
    <row r="90" spans="14:25">
      <c r="N90" s="32"/>
      <c r="V90" s="99"/>
      <c r="X90" s="32"/>
      <c r="Y90"/>
    </row>
    <row r="91" spans="14:25">
      <c r="N91" s="32"/>
      <c r="V91" s="99"/>
      <c r="X91" s="32"/>
      <c r="Y91"/>
    </row>
    <row r="92" spans="14:25">
      <c r="N92" s="32"/>
      <c r="V92" s="99"/>
      <c r="X92" s="32"/>
      <c r="Y92"/>
    </row>
    <row r="93" spans="14:25">
      <c r="N93" s="32"/>
      <c r="V93" s="99"/>
      <c r="X93" s="32"/>
      <c r="Y93"/>
    </row>
    <row r="94" spans="14:25">
      <c r="N94" s="32"/>
      <c r="V94" s="99"/>
      <c r="X94" s="32"/>
      <c r="Y94"/>
    </row>
    <row r="95" spans="14:25">
      <c r="N95" s="32"/>
      <c r="V95" s="99"/>
      <c r="X95" s="32"/>
      <c r="Y95"/>
    </row>
    <row r="96" spans="14:25">
      <c r="N96" s="32"/>
      <c r="V96" s="99"/>
      <c r="X96" s="32"/>
      <c r="Y96"/>
    </row>
    <row r="97" spans="14:25">
      <c r="N97" s="32"/>
      <c r="V97" s="99"/>
      <c r="X97" s="32"/>
      <c r="Y97"/>
    </row>
    <row r="98" spans="14:25">
      <c r="N98" s="32"/>
      <c r="V98" s="99"/>
      <c r="X98" s="32"/>
      <c r="Y98"/>
    </row>
    <row r="99" spans="14:25">
      <c r="N99" s="32"/>
      <c r="V99" s="99"/>
      <c r="X99" s="32"/>
      <c r="Y99"/>
    </row>
    <row r="100" spans="14:25">
      <c r="N100" s="32"/>
      <c r="V100" s="99"/>
      <c r="X100" s="32"/>
      <c r="Y100"/>
    </row>
    <row r="101" spans="14:25">
      <c r="N101" s="32"/>
      <c r="V101" s="99"/>
      <c r="X101" s="32"/>
      <c r="Y101"/>
    </row>
    <row r="102" spans="14:25">
      <c r="N102" s="32"/>
      <c r="V102" s="99"/>
      <c r="X102" s="32"/>
      <c r="Y102"/>
    </row>
    <row r="103" spans="14:25">
      <c r="N103" s="32"/>
      <c r="V103" s="99"/>
      <c r="X103" s="32"/>
      <c r="Y103"/>
    </row>
    <row r="104" spans="14:25">
      <c r="N104" s="32"/>
      <c r="V104" s="99"/>
      <c r="X104" s="32"/>
      <c r="Y104"/>
    </row>
    <row r="105" spans="14:25">
      <c r="N105" s="32"/>
      <c r="V105" s="99"/>
      <c r="X105" s="32"/>
      <c r="Y105"/>
    </row>
    <row r="106" spans="14:25">
      <c r="N106" s="32"/>
      <c r="V106" s="99"/>
      <c r="X106" s="32"/>
      <c r="Y106"/>
    </row>
    <row r="107" spans="14:25">
      <c r="N107" s="32"/>
      <c r="V107" s="99"/>
      <c r="X107" s="32"/>
      <c r="Y107"/>
    </row>
    <row r="108" spans="14:25">
      <c r="N108" s="32"/>
      <c r="V108" s="99"/>
      <c r="X108" s="32"/>
      <c r="Y108"/>
    </row>
    <row r="109" spans="14:25">
      <c r="N109" s="32"/>
      <c r="V109" s="99"/>
      <c r="X109" s="32"/>
      <c r="Y109"/>
    </row>
    <row r="110" spans="14:25">
      <c r="N110" s="32"/>
      <c r="V110" s="99"/>
      <c r="X110" s="32"/>
      <c r="Y110"/>
    </row>
    <row r="111" spans="14:25">
      <c r="N111" s="32"/>
      <c r="V111" s="99"/>
      <c r="X111" s="32"/>
      <c r="Y111"/>
    </row>
    <row r="112" spans="14:25">
      <c r="N112" s="32"/>
      <c r="V112" s="99"/>
      <c r="X112" s="32"/>
      <c r="Y112"/>
    </row>
    <row r="113" spans="14:25">
      <c r="N113" s="32"/>
      <c r="V113" s="99"/>
      <c r="X113" s="32"/>
      <c r="Y113"/>
    </row>
    <row r="114" spans="14:25">
      <c r="N114" s="32"/>
      <c r="V114" s="99"/>
      <c r="X114" s="32"/>
      <c r="Y114"/>
    </row>
    <row r="115" spans="14:25">
      <c r="N115" s="32"/>
      <c r="V115" s="99"/>
      <c r="X115" s="32"/>
      <c r="Y115"/>
    </row>
    <row r="116" spans="14:25">
      <c r="N116" s="32"/>
      <c r="V116" s="99"/>
      <c r="X116" s="32"/>
      <c r="Y116"/>
    </row>
    <row r="117" spans="14:25">
      <c r="N117" s="32"/>
      <c r="V117" s="99"/>
      <c r="X117" s="32"/>
      <c r="Y117"/>
    </row>
    <row r="118" spans="14:25">
      <c r="N118" s="32"/>
      <c r="V118" s="99"/>
      <c r="X118" s="32"/>
      <c r="Y118"/>
    </row>
    <row r="119" spans="14:25">
      <c r="N119" s="32"/>
      <c r="V119" s="99"/>
      <c r="X119" s="32"/>
      <c r="Y119"/>
    </row>
    <row r="120" spans="14:25">
      <c r="N120" s="32"/>
      <c r="V120" s="99"/>
      <c r="X120" s="32"/>
      <c r="Y120"/>
    </row>
    <row r="121" spans="14:25">
      <c r="N121" s="32"/>
      <c r="V121" s="99"/>
      <c r="X121" s="32"/>
      <c r="Y121"/>
    </row>
    <row r="122" spans="14:25">
      <c r="N122" s="32"/>
      <c r="V122" s="99"/>
      <c r="X122" s="32"/>
      <c r="Y122"/>
    </row>
    <row r="123" spans="14:25">
      <c r="N123" s="32"/>
      <c r="V123" s="99"/>
      <c r="X123" s="32"/>
      <c r="Y123"/>
    </row>
    <row r="124" spans="14:25">
      <c r="N124" s="32"/>
      <c r="V124" s="99"/>
      <c r="X124" s="32"/>
      <c r="Y124"/>
    </row>
    <row r="125" spans="14:25">
      <c r="N125" s="32"/>
      <c r="V125" s="99"/>
      <c r="X125" s="32"/>
      <c r="Y125"/>
    </row>
    <row r="126" spans="14:25">
      <c r="N126" s="32"/>
      <c r="V126" s="99"/>
      <c r="X126" s="32"/>
      <c r="Y126"/>
    </row>
    <row r="127" spans="14:25">
      <c r="N127" s="32"/>
      <c r="V127" s="99"/>
      <c r="X127" s="32"/>
      <c r="Y127"/>
    </row>
    <row r="128" spans="14:25">
      <c r="N128" s="32"/>
      <c r="V128" s="99"/>
      <c r="X128" s="32"/>
      <c r="Y128"/>
    </row>
    <row r="129" spans="14:25">
      <c r="N129" s="32"/>
      <c r="V129" s="99"/>
      <c r="X129" s="32"/>
      <c r="Y129"/>
    </row>
    <row r="130" spans="14:25">
      <c r="N130" s="32"/>
      <c r="V130" s="99"/>
      <c r="X130" s="32"/>
      <c r="Y130"/>
    </row>
    <row r="131" spans="14:25">
      <c r="N131" s="32"/>
      <c r="V131" s="99"/>
      <c r="X131" s="32"/>
      <c r="Y131"/>
    </row>
    <row r="132" spans="14:25">
      <c r="N132" s="32"/>
      <c r="V132" s="99"/>
      <c r="X132" s="32"/>
      <c r="Y132"/>
    </row>
    <row r="133" spans="14:25">
      <c r="N133" s="32"/>
      <c r="V133" s="99"/>
      <c r="X133" s="32"/>
      <c r="Y133"/>
    </row>
    <row r="134" spans="14:25">
      <c r="N134" s="32"/>
      <c r="V134" s="99"/>
      <c r="X134" s="32"/>
      <c r="Y134"/>
    </row>
    <row r="135" spans="14:25">
      <c r="N135" s="32"/>
      <c r="V135" s="99"/>
      <c r="X135" s="32"/>
      <c r="Y135"/>
    </row>
    <row r="136" spans="14:25">
      <c r="N136" s="32"/>
      <c r="V136" s="99"/>
      <c r="X136" s="32"/>
      <c r="Y136"/>
    </row>
    <row r="137" spans="14:25">
      <c r="N137" s="32"/>
      <c r="V137" s="99"/>
      <c r="X137" s="32"/>
      <c r="Y137"/>
    </row>
    <row r="138" spans="14:25">
      <c r="N138" s="32"/>
      <c r="V138" s="99"/>
      <c r="X138" s="32"/>
      <c r="Y138"/>
    </row>
    <row r="139" spans="14:25">
      <c r="N139" s="32"/>
      <c r="V139" s="99"/>
      <c r="X139" s="32"/>
      <c r="Y139"/>
    </row>
    <row r="140" spans="14:25">
      <c r="N140" s="32"/>
      <c r="V140" s="99"/>
      <c r="X140" s="32"/>
      <c r="Y140"/>
    </row>
    <row r="141" spans="14:25">
      <c r="N141" s="32"/>
      <c r="V141" s="99"/>
      <c r="X141" s="32"/>
      <c r="Y141"/>
    </row>
    <row r="142" spans="14:25">
      <c r="N142" s="32"/>
      <c r="V142" s="99"/>
      <c r="X142" s="32"/>
      <c r="Y142"/>
    </row>
    <row r="143" spans="14:25">
      <c r="N143" s="32"/>
      <c r="V143" s="99"/>
      <c r="X143" s="32"/>
      <c r="Y143"/>
    </row>
    <row r="144" spans="14:25">
      <c r="N144" s="32"/>
      <c r="V144" s="99"/>
      <c r="X144" s="32"/>
      <c r="Y144"/>
    </row>
    <row r="145" spans="14:25">
      <c r="N145" s="32"/>
      <c r="V145" s="99"/>
      <c r="X145" s="32"/>
      <c r="Y145"/>
    </row>
    <row r="146" spans="14:25">
      <c r="N146" s="32"/>
      <c r="V146" s="99"/>
      <c r="X146" s="32"/>
      <c r="Y146"/>
    </row>
    <row r="147" spans="14:25">
      <c r="N147" s="32"/>
      <c r="V147" s="99"/>
      <c r="X147" s="32"/>
      <c r="Y147"/>
    </row>
    <row r="148" spans="14:25">
      <c r="N148" s="32"/>
      <c r="V148" s="99"/>
      <c r="X148" s="32"/>
      <c r="Y148"/>
    </row>
    <row r="149" spans="14:25">
      <c r="N149" s="32"/>
      <c r="V149" s="99"/>
      <c r="X149" s="32"/>
      <c r="Y149"/>
    </row>
    <row r="150" spans="14:25">
      <c r="N150" s="32"/>
      <c r="V150" s="99"/>
      <c r="X150" s="32"/>
      <c r="Y150"/>
    </row>
    <row r="151" spans="14:25">
      <c r="N151" s="32"/>
      <c r="V151" s="99"/>
      <c r="X151" s="32"/>
      <c r="Y151"/>
    </row>
    <row r="152" spans="14:25">
      <c r="N152" s="32"/>
      <c r="V152" s="99"/>
      <c r="X152" s="32"/>
      <c r="Y152"/>
    </row>
    <row r="153" spans="14:25">
      <c r="N153" s="32"/>
      <c r="V153" s="99"/>
      <c r="X153" s="32"/>
      <c r="Y153"/>
    </row>
    <row r="154" spans="14:25">
      <c r="N154" s="32"/>
      <c r="V154" s="99"/>
      <c r="X154" s="32"/>
      <c r="Y154"/>
    </row>
    <row r="155" spans="14:25">
      <c r="N155" s="32"/>
      <c r="V155" s="99"/>
      <c r="X155" s="32"/>
      <c r="Y155"/>
    </row>
    <row r="156" spans="14:25">
      <c r="N156" s="32"/>
      <c r="V156" s="99"/>
      <c r="X156" s="32"/>
      <c r="Y156"/>
    </row>
    <row r="157" spans="14:25">
      <c r="N157" s="32"/>
      <c r="V157" s="99"/>
      <c r="X157" s="32"/>
      <c r="Y157"/>
    </row>
    <row r="158" spans="14:25">
      <c r="N158" s="32"/>
      <c r="V158" s="99"/>
      <c r="X158" s="32"/>
      <c r="Y158"/>
    </row>
    <row r="159" spans="14:25">
      <c r="N159" s="32"/>
      <c r="V159" s="99"/>
      <c r="X159" s="32"/>
      <c r="Y159"/>
    </row>
    <row r="160" spans="14:25">
      <c r="N160" s="32"/>
      <c r="V160" s="99"/>
      <c r="X160" s="32"/>
      <c r="Y160"/>
    </row>
    <row r="161" spans="14:25">
      <c r="N161" s="32"/>
      <c r="V161" s="99"/>
      <c r="X161" s="32"/>
      <c r="Y161"/>
    </row>
    <row r="162" spans="14:25">
      <c r="N162" s="32"/>
      <c r="V162" s="99"/>
      <c r="X162" s="32"/>
      <c r="Y162"/>
    </row>
    <row r="163" spans="14:25">
      <c r="N163" s="32"/>
      <c r="V163" s="99"/>
      <c r="X163" s="32"/>
      <c r="Y163"/>
    </row>
    <row r="164" spans="14:25">
      <c r="N164" s="32"/>
      <c r="V164" s="99"/>
      <c r="X164" s="32"/>
      <c r="Y164"/>
    </row>
    <row r="165" spans="14:25">
      <c r="N165" s="32"/>
      <c r="V165" s="99"/>
      <c r="X165" s="32"/>
      <c r="Y165"/>
    </row>
    <row r="166" spans="14:25">
      <c r="N166" s="32"/>
      <c r="V166" s="99"/>
      <c r="X166" s="32"/>
      <c r="Y166"/>
    </row>
    <row r="167" spans="14:25">
      <c r="N167" s="32"/>
      <c r="V167" s="99"/>
      <c r="X167" s="32"/>
      <c r="Y167"/>
    </row>
    <row r="168" spans="14:25">
      <c r="N168" s="32"/>
      <c r="V168" s="99"/>
      <c r="X168" s="32"/>
      <c r="Y168"/>
    </row>
    <row r="169" spans="14:25">
      <c r="N169" s="32"/>
      <c r="V169" s="99"/>
      <c r="X169" s="32"/>
      <c r="Y169"/>
    </row>
    <row r="170" spans="14:25">
      <c r="N170" s="32"/>
      <c r="V170" s="99"/>
      <c r="X170" s="32"/>
      <c r="Y170"/>
    </row>
    <row r="171" spans="14:25">
      <c r="N171" s="32"/>
      <c r="V171" s="99"/>
      <c r="X171" s="32"/>
      <c r="Y171"/>
    </row>
    <row r="172" spans="14:25">
      <c r="N172" s="32"/>
      <c r="V172" s="99"/>
      <c r="X172" s="32"/>
      <c r="Y172"/>
    </row>
    <row r="173" spans="14:25">
      <c r="N173" s="32"/>
      <c r="V173" s="99"/>
      <c r="X173" s="32"/>
      <c r="Y173"/>
    </row>
    <row r="174" spans="14:25">
      <c r="N174" s="32"/>
      <c r="V174" s="99"/>
      <c r="X174" s="32"/>
      <c r="Y174"/>
    </row>
    <row r="175" spans="14:25">
      <c r="N175" s="32"/>
      <c r="V175" s="99"/>
      <c r="X175" s="32"/>
      <c r="Y175"/>
    </row>
    <row r="176" spans="14:25">
      <c r="N176" s="32"/>
      <c r="V176" s="99"/>
      <c r="X176" s="32"/>
      <c r="Y176"/>
    </row>
    <row r="177" spans="14:25">
      <c r="N177" s="32"/>
      <c r="V177" s="99"/>
      <c r="X177" s="32"/>
      <c r="Y177"/>
    </row>
    <row r="178" spans="14:25">
      <c r="N178" s="32"/>
      <c r="V178" s="99"/>
      <c r="X178" s="32"/>
      <c r="Y178"/>
    </row>
    <row r="179" spans="14:25">
      <c r="N179" s="32"/>
      <c r="V179" s="99"/>
      <c r="X179" s="32"/>
      <c r="Y179"/>
    </row>
    <row r="180" spans="14:25">
      <c r="N180" s="32"/>
      <c r="V180" s="99"/>
      <c r="X180" s="32"/>
      <c r="Y180"/>
    </row>
    <row r="181" spans="14:25">
      <c r="N181" s="32"/>
      <c r="V181" s="99"/>
      <c r="X181" s="32"/>
      <c r="Y181"/>
    </row>
    <row r="182" spans="14:25">
      <c r="N182" s="32"/>
      <c r="V182" s="99"/>
      <c r="X182" s="32"/>
      <c r="Y182"/>
    </row>
    <row r="183" spans="14:25">
      <c r="N183" s="32"/>
      <c r="V183" s="99"/>
      <c r="X183" s="32"/>
      <c r="Y183"/>
    </row>
    <row r="184" spans="14:25">
      <c r="N184" s="32"/>
      <c r="V184" s="99"/>
      <c r="X184" s="32"/>
      <c r="Y184"/>
    </row>
    <row r="185" spans="14:25">
      <c r="N185" s="32"/>
      <c r="V185" s="99"/>
      <c r="X185" s="32"/>
      <c r="Y185"/>
    </row>
    <row r="186" spans="14:25">
      <c r="N186" s="32"/>
      <c r="V186" s="99"/>
      <c r="X186" s="32"/>
      <c r="Y186"/>
    </row>
    <row r="187" spans="14:25">
      <c r="N187" s="32"/>
      <c r="V187" s="99"/>
      <c r="X187" s="32"/>
      <c r="Y187"/>
    </row>
    <row r="188" spans="14:25">
      <c r="N188" s="32"/>
      <c r="V188" s="99"/>
      <c r="X188" s="32"/>
      <c r="Y188"/>
    </row>
    <row r="189" spans="14:25">
      <c r="N189" s="32"/>
      <c r="V189" s="99"/>
      <c r="X189" s="32"/>
      <c r="Y189"/>
    </row>
    <row r="190" spans="14:25">
      <c r="N190" s="32"/>
      <c r="V190" s="99"/>
      <c r="X190" s="32"/>
      <c r="Y190"/>
    </row>
    <row r="191" spans="14:25">
      <c r="N191" s="32"/>
      <c r="V191" s="99"/>
      <c r="X191" s="32"/>
      <c r="Y191"/>
    </row>
    <row r="192" spans="14:25">
      <c r="N192" s="32"/>
      <c r="V192" s="99"/>
      <c r="X192" s="32"/>
      <c r="Y192"/>
    </row>
    <row r="193" spans="14:25">
      <c r="N193" s="32"/>
      <c r="V193" s="99"/>
      <c r="X193" s="32"/>
      <c r="Y193"/>
    </row>
    <row r="194" spans="14:25">
      <c r="N194" s="32"/>
      <c r="V194" s="99"/>
      <c r="X194" s="32"/>
      <c r="Y194"/>
    </row>
    <row r="195" spans="14:25">
      <c r="N195" s="32"/>
      <c r="V195" s="99"/>
      <c r="X195" s="32"/>
      <c r="Y195"/>
    </row>
    <row r="196" spans="14:25">
      <c r="N196" s="32"/>
      <c r="V196" s="99"/>
      <c r="X196" s="32"/>
      <c r="Y196"/>
    </row>
    <row r="197" spans="14:25">
      <c r="N197" s="32"/>
      <c r="V197" s="99"/>
      <c r="X197" s="32"/>
      <c r="Y197"/>
    </row>
    <row r="198" spans="14:25">
      <c r="N198" s="32"/>
      <c r="V198" s="99"/>
      <c r="X198" s="32"/>
      <c r="Y198"/>
    </row>
    <row r="199" spans="14:25">
      <c r="N199" s="32"/>
      <c r="V199" s="99"/>
      <c r="X199" s="32"/>
      <c r="Y199"/>
    </row>
    <row r="200" spans="14:25">
      <c r="N200" s="32"/>
      <c r="V200" s="99"/>
      <c r="X200" s="32"/>
      <c r="Y200"/>
    </row>
    <row r="201" spans="14:25">
      <c r="N201" s="32"/>
      <c r="V201" s="99"/>
      <c r="X201" s="32"/>
      <c r="Y201"/>
    </row>
    <row r="202" spans="14:25">
      <c r="N202" s="32"/>
      <c r="V202" s="99"/>
      <c r="X202" s="32"/>
      <c r="Y202"/>
    </row>
    <row r="203" spans="14:25">
      <c r="N203" s="32"/>
      <c r="V203" s="99"/>
      <c r="X203" s="32"/>
      <c r="Y203"/>
    </row>
    <row r="204" spans="14:25">
      <c r="N204" s="32"/>
      <c r="V204" s="99"/>
      <c r="X204" s="32"/>
      <c r="Y204"/>
    </row>
    <row r="205" spans="14:25">
      <c r="N205" s="32"/>
      <c r="V205" s="99"/>
      <c r="X205" s="32"/>
      <c r="Y205"/>
    </row>
    <row r="206" spans="14:25">
      <c r="N206" s="32"/>
      <c r="V206" s="99"/>
      <c r="X206" s="32"/>
      <c r="Y206"/>
    </row>
    <row r="207" spans="14:25">
      <c r="N207" s="32"/>
      <c r="V207" s="99"/>
      <c r="X207" s="32"/>
      <c r="Y207"/>
    </row>
    <row r="208" spans="14:25">
      <c r="N208" s="32"/>
      <c r="V208" s="99"/>
      <c r="X208" s="32"/>
      <c r="Y208"/>
    </row>
    <row r="209" spans="14:25">
      <c r="N209" s="32"/>
      <c r="V209" s="99"/>
      <c r="X209" s="32"/>
      <c r="Y209"/>
    </row>
    <row r="210" spans="14:25">
      <c r="N210" s="32"/>
      <c r="V210" s="99"/>
      <c r="X210" s="32"/>
      <c r="Y210"/>
    </row>
    <row r="211" spans="14:25">
      <c r="N211" s="32"/>
      <c r="V211" s="99"/>
      <c r="X211" s="32"/>
      <c r="Y211"/>
    </row>
    <row r="212" spans="14:25">
      <c r="N212" s="32"/>
      <c r="V212" s="99"/>
      <c r="X212" s="32"/>
      <c r="Y212"/>
    </row>
    <row r="213" spans="14:25">
      <c r="N213" s="32"/>
      <c r="V213" s="99"/>
      <c r="X213" s="32"/>
      <c r="Y213"/>
    </row>
    <row r="214" spans="14:25">
      <c r="N214" s="32"/>
      <c r="V214" s="99"/>
      <c r="X214" s="32"/>
      <c r="Y214"/>
    </row>
    <row r="215" spans="14:25">
      <c r="N215" s="32"/>
      <c r="V215" s="99"/>
      <c r="X215" s="32"/>
      <c r="Y215"/>
    </row>
    <row r="216" spans="14:25">
      <c r="N216" s="32"/>
      <c r="V216" s="99"/>
      <c r="X216" s="32"/>
      <c r="Y216"/>
    </row>
    <row r="217" spans="14:25">
      <c r="N217" s="32"/>
      <c r="V217" s="99"/>
      <c r="X217" s="32"/>
      <c r="Y217"/>
    </row>
    <row r="218" spans="14:25">
      <c r="N218" s="32"/>
      <c r="V218" s="99"/>
      <c r="X218" s="32"/>
      <c r="Y218"/>
    </row>
    <row r="219" spans="14:25">
      <c r="N219" s="32"/>
      <c r="V219" s="99"/>
      <c r="X219" s="32"/>
      <c r="Y219"/>
    </row>
    <row r="220" spans="14:25">
      <c r="N220" s="32"/>
      <c r="V220" s="99"/>
      <c r="X220" s="32"/>
      <c r="Y220"/>
    </row>
    <row r="221" spans="14:25">
      <c r="N221" s="32"/>
      <c r="V221" s="99"/>
      <c r="X221" s="32"/>
      <c r="Y221"/>
    </row>
    <row r="222" spans="14:25">
      <c r="N222" s="32"/>
      <c r="V222" s="99"/>
      <c r="X222" s="32"/>
      <c r="Y222"/>
    </row>
    <row r="223" spans="14:25">
      <c r="N223" s="32"/>
      <c r="V223" s="99"/>
      <c r="X223" s="32"/>
      <c r="Y223"/>
    </row>
    <row r="224" spans="14:25">
      <c r="N224" s="32"/>
      <c r="V224" s="99"/>
      <c r="X224" s="32"/>
      <c r="Y224"/>
    </row>
    <row r="225" spans="14:25">
      <c r="N225" s="32"/>
      <c r="V225" s="99"/>
      <c r="X225" s="32"/>
      <c r="Y225"/>
    </row>
    <row r="226" spans="14:25">
      <c r="N226" s="32"/>
      <c r="V226" s="99"/>
      <c r="X226" s="32"/>
      <c r="Y226"/>
    </row>
    <row r="227" spans="14:25">
      <c r="N227" s="32"/>
      <c r="V227" s="99"/>
      <c r="X227" s="32"/>
      <c r="Y227"/>
    </row>
    <row r="228" spans="14:25">
      <c r="N228" s="32"/>
      <c r="V228" s="99"/>
      <c r="X228" s="32"/>
      <c r="Y228"/>
    </row>
    <row r="229" spans="14:25">
      <c r="N229" s="32"/>
      <c r="V229" s="99"/>
      <c r="X229" s="32"/>
      <c r="Y229"/>
    </row>
    <row r="230" spans="14:25">
      <c r="N230" s="32"/>
      <c r="V230" s="99"/>
      <c r="X230" s="32"/>
      <c r="Y230"/>
    </row>
    <row r="231" spans="14:25">
      <c r="N231" s="32"/>
      <c r="V231" s="99"/>
      <c r="X231" s="32"/>
      <c r="Y231"/>
    </row>
    <row r="232" spans="14:25">
      <c r="N232" s="32"/>
      <c r="V232" s="99"/>
      <c r="X232" s="32"/>
      <c r="Y232"/>
    </row>
    <row r="233" spans="14:25">
      <c r="N233" s="32"/>
      <c r="V233" s="99"/>
      <c r="X233" s="32"/>
      <c r="Y233"/>
    </row>
    <row r="234" spans="14:25">
      <c r="N234" s="32"/>
      <c r="V234" s="99"/>
      <c r="X234" s="32"/>
      <c r="Y234"/>
    </row>
    <row r="235" spans="14:25">
      <c r="N235" s="32"/>
      <c r="V235" s="99"/>
      <c r="X235" s="32"/>
      <c r="Y235"/>
    </row>
    <row r="236" spans="14:25">
      <c r="N236" s="32"/>
      <c r="V236" s="99"/>
      <c r="X236" s="32"/>
      <c r="Y236"/>
    </row>
    <row r="237" spans="14:25">
      <c r="N237" s="32"/>
      <c r="V237" s="99"/>
      <c r="X237" s="32"/>
      <c r="Y237"/>
    </row>
    <row r="238" spans="14:25">
      <c r="N238" s="32"/>
      <c r="V238" s="99"/>
      <c r="X238" s="32"/>
      <c r="Y238"/>
    </row>
    <row r="239" spans="14:25">
      <c r="N239" s="32"/>
      <c r="V239" s="99"/>
      <c r="X239" s="32"/>
      <c r="Y239"/>
    </row>
    <row r="240" spans="14:25">
      <c r="N240" s="32"/>
      <c r="V240" s="99"/>
      <c r="X240" s="32"/>
      <c r="Y240"/>
    </row>
    <row r="241" spans="14:25">
      <c r="N241" s="32"/>
      <c r="V241" s="99"/>
      <c r="X241" s="32"/>
      <c r="Y241"/>
    </row>
    <row r="242" spans="14:25">
      <c r="N242" s="32"/>
      <c r="V242" s="99"/>
      <c r="X242" s="32"/>
      <c r="Y242"/>
    </row>
    <row r="243" spans="14:25">
      <c r="N243" s="32"/>
      <c r="V243" s="99"/>
      <c r="X243" s="32"/>
      <c r="Y243"/>
    </row>
    <row r="244" spans="14:25">
      <c r="N244" s="32"/>
      <c r="V244" s="99"/>
      <c r="X244" s="32"/>
      <c r="Y244"/>
    </row>
    <row r="245" spans="14:25">
      <c r="N245" s="32"/>
      <c r="V245" s="99"/>
      <c r="X245" s="32"/>
      <c r="Y245"/>
    </row>
    <row r="246" spans="14:25">
      <c r="N246" s="32"/>
      <c r="V246" s="99"/>
      <c r="X246" s="32"/>
      <c r="Y246"/>
    </row>
    <row r="247" spans="14:25">
      <c r="N247" s="32"/>
      <c r="V247" s="99"/>
      <c r="X247" s="32"/>
      <c r="Y247"/>
    </row>
    <row r="248" spans="14:25">
      <c r="N248" s="32"/>
      <c r="V248" s="99"/>
      <c r="X248" s="32"/>
      <c r="Y248"/>
    </row>
    <row r="249" spans="14:25">
      <c r="N249" s="32"/>
      <c r="V249" s="99"/>
      <c r="X249" s="32"/>
      <c r="Y249"/>
    </row>
    <row r="250" spans="14:25">
      <c r="N250" s="32"/>
      <c r="V250" s="99"/>
      <c r="X250" s="32"/>
      <c r="Y250"/>
    </row>
    <row r="251" spans="14:25">
      <c r="N251" s="32"/>
      <c r="V251" s="99"/>
      <c r="X251" s="32"/>
      <c r="Y251"/>
    </row>
    <row r="252" spans="14:25">
      <c r="N252" s="32"/>
      <c r="V252" s="99"/>
      <c r="X252" s="32"/>
      <c r="Y252"/>
    </row>
    <row r="253" spans="14:25">
      <c r="N253" s="32"/>
      <c r="V253" s="99"/>
      <c r="X253" s="32"/>
      <c r="Y253"/>
    </row>
    <row r="254" spans="14:25">
      <c r="N254" s="32"/>
      <c r="V254" s="99"/>
      <c r="X254" s="32"/>
      <c r="Y254"/>
    </row>
    <row r="255" spans="14:25">
      <c r="N255" s="32"/>
      <c r="V255" s="99"/>
      <c r="X255" s="32"/>
      <c r="Y255"/>
    </row>
    <row r="256" spans="14:25">
      <c r="N256" s="32"/>
      <c r="V256" s="99"/>
      <c r="X256" s="32"/>
      <c r="Y256"/>
    </row>
    <row r="257" spans="14:25">
      <c r="N257" s="32"/>
      <c r="V257" s="99"/>
      <c r="X257" s="32"/>
      <c r="Y257"/>
    </row>
    <row r="258" spans="14:25">
      <c r="N258" s="32"/>
      <c r="V258" s="99"/>
      <c r="X258" s="32"/>
      <c r="Y258"/>
    </row>
    <row r="259" spans="14:25">
      <c r="N259" s="32"/>
      <c r="V259" s="99"/>
      <c r="X259" s="32"/>
      <c r="Y259"/>
    </row>
    <row r="260" spans="14:25">
      <c r="N260" s="32"/>
      <c r="V260" s="99"/>
      <c r="X260" s="32"/>
      <c r="Y260"/>
    </row>
    <row r="261" spans="14:25">
      <c r="N261" s="32"/>
      <c r="V261" s="99"/>
      <c r="X261" s="32"/>
      <c r="Y261"/>
    </row>
    <row r="262" spans="14:25">
      <c r="N262" s="32"/>
      <c r="V262" s="99"/>
      <c r="X262" s="32"/>
      <c r="Y262"/>
    </row>
    <row r="263" spans="14:25">
      <c r="N263" s="32"/>
      <c r="V263" s="99"/>
      <c r="X263" s="32"/>
      <c r="Y263"/>
    </row>
    <row r="264" spans="14:25">
      <c r="N264" s="32"/>
      <c r="V264" s="99"/>
      <c r="X264" s="32"/>
      <c r="Y264"/>
    </row>
    <row r="265" spans="14:25">
      <c r="N265" s="32"/>
      <c r="V265" s="99"/>
      <c r="X265" s="32"/>
      <c r="Y265"/>
    </row>
    <row r="266" spans="14:25">
      <c r="N266" s="32"/>
      <c r="V266" s="99"/>
      <c r="X266" s="32"/>
      <c r="Y266"/>
    </row>
    <row r="267" spans="14:25">
      <c r="N267" s="32"/>
      <c r="V267" s="99"/>
      <c r="X267" s="32"/>
      <c r="Y267"/>
    </row>
    <row r="268" spans="14:25">
      <c r="N268" s="32"/>
      <c r="V268" s="99"/>
      <c r="X268" s="32"/>
      <c r="Y268"/>
    </row>
    <row r="269" spans="14:25">
      <c r="N269" s="32"/>
      <c r="V269" s="99"/>
      <c r="X269" s="32"/>
      <c r="Y269"/>
    </row>
    <row r="270" spans="14:25">
      <c r="N270" s="32"/>
      <c r="V270" s="99"/>
      <c r="X270" s="32"/>
      <c r="Y270"/>
    </row>
    <row r="271" spans="14:25">
      <c r="N271" s="32"/>
      <c r="V271" s="99"/>
      <c r="X271" s="32"/>
      <c r="Y271"/>
    </row>
    <row r="272" spans="14:25">
      <c r="N272" s="32"/>
      <c r="V272" s="99"/>
      <c r="X272" s="32"/>
      <c r="Y272"/>
    </row>
    <row r="273" spans="14:25">
      <c r="N273" s="32"/>
      <c r="V273" s="99"/>
      <c r="X273" s="32"/>
      <c r="Y273"/>
    </row>
    <row r="274" spans="14:25">
      <c r="N274" s="32"/>
      <c r="V274" s="99"/>
      <c r="X274" s="32"/>
      <c r="Y274"/>
    </row>
    <row r="275" spans="14:25">
      <c r="N275" s="32"/>
      <c r="V275" s="99"/>
      <c r="X275" s="32"/>
      <c r="Y275"/>
    </row>
    <row r="276" spans="14:25">
      <c r="N276" s="32"/>
      <c r="V276" s="99"/>
      <c r="X276" s="32"/>
      <c r="Y276"/>
    </row>
    <row r="277" spans="14:25">
      <c r="N277" s="32"/>
      <c r="V277" s="99"/>
      <c r="X277" s="32"/>
      <c r="Y277"/>
    </row>
    <row r="278" spans="14:25">
      <c r="N278" s="32"/>
      <c r="V278" s="99"/>
      <c r="X278" s="32"/>
      <c r="Y278"/>
    </row>
    <row r="279" spans="14:25">
      <c r="N279" s="32"/>
      <c r="V279" s="99"/>
      <c r="X279" s="32"/>
      <c r="Y279"/>
    </row>
    <row r="280" spans="14:25">
      <c r="N280" s="32"/>
      <c r="V280" s="99"/>
      <c r="X280" s="32"/>
      <c r="Y280"/>
    </row>
    <row r="281" spans="14:25">
      <c r="N281" s="32"/>
      <c r="V281" s="99"/>
      <c r="X281" s="32"/>
      <c r="Y281"/>
    </row>
    <row r="282" spans="14:25">
      <c r="N282" s="32"/>
      <c r="V282" s="99"/>
      <c r="X282" s="32"/>
      <c r="Y282"/>
    </row>
    <row r="283" spans="14:25">
      <c r="N283" s="32"/>
      <c r="V283" s="99"/>
      <c r="X283" s="32"/>
      <c r="Y283"/>
    </row>
    <row r="284" spans="14:25">
      <c r="N284" s="32"/>
      <c r="V284" s="99"/>
      <c r="X284" s="32"/>
      <c r="Y284"/>
    </row>
    <row r="285" spans="14:25">
      <c r="N285" s="32"/>
      <c r="V285" s="99"/>
      <c r="X285" s="32"/>
      <c r="Y285"/>
    </row>
    <row r="286" spans="14:25">
      <c r="N286" s="32"/>
      <c r="V286" s="99"/>
      <c r="X286" s="32"/>
      <c r="Y286"/>
    </row>
    <row r="287" spans="14:25">
      <c r="N287" s="32"/>
      <c r="V287" s="99"/>
      <c r="X287" s="32"/>
      <c r="Y287"/>
    </row>
    <row r="288" spans="14:25">
      <c r="N288" s="32"/>
      <c r="V288" s="99"/>
      <c r="X288" s="32"/>
      <c r="Y288"/>
    </row>
    <row r="289" spans="14:25">
      <c r="N289" s="32"/>
      <c r="V289" s="99"/>
      <c r="X289" s="32"/>
      <c r="Y289"/>
    </row>
    <row r="290" spans="14:25">
      <c r="N290" s="32"/>
      <c r="V290" s="99"/>
      <c r="X290" s="32"/>
      <c r="Y290"/>
    </row>
    <row r="291" spans="14:25">
      <c r="N291" s="32"/>
      <c r="V291" s="99"/>
      <c r="X291" s="32"/>
      <c r="Y291"/>
    </row>
    <row r="292" spans="14:25">
      <c r="N292" s="32"/>
      <c r="V292" s="99"/>
      <c r="X292" s="32"/>
      <c r="Y292"/>
    </row>
    <row r="293" spans="14:25">
      <c r="N293" s="32"/>
      <c r="V293" s="99"/>
      <c r="X293" s="32"/>
      <c r="Y293"/>
    </row>
    <row r="294" spans="14:25">
      <c r="N294" s="32"/>
      <c r="V294" s="99"/>
      <c r="X294" s="32"/>
      <c r="Y294"/>
    </row>
    <row r="295" spans="14:25">
      <c r="N295" s="32"/>
      <c r="V295" s="99"/>
      <c r="X295" s="32"/>
      <c r="Y295"/>
    </row>
    <row r="296" spans="14:25">
      <c r="N296" s="32"/>
      <c r="V296" s="99"/>
      <c r="X296" s="32"/>
      <c r="Y296"/>
    </row>
    <row r="297" spans="14:25">
      <c r="N297" s="32"/>
      <c r="V297" s="99"/>
      <c r="X297" s="32"/>
      <c r="Y297"/>
    </row>
    <row r="298" spans="14:25">
      <c r="N298" s="32"/>
      <c r="V298" s="99"/>
      <c r="X298" s="32"/>
      <c r="Y298"/>
    </row>
    <row r="299" spans="14:25">
      <c r="N299" s="32"/>
      <c r="V299" s="99"/>
      <c r="X299" s="32"/>
      <c r="Y299"/>
    </row>
    <row r="300" spans="14:25">
      <c r="N300" s="32"/>
      <c r="V300" s="99"/>
      <c r="X300" s="32"/>
      <c r="Y300"/>
    </row>
    <row r="301" spans="14:25">
      <c r="N301" s="32"/>
      <c r="V301" s="99"/>
      <c r="X301" s="32"/>
      <c r="Y301"/>
    </row>
    <row r="302" spans="14:25">
      <c r="N302" s="32"/>
      <c r="V302" s="99"/>
      <c r="X302" s="32"/>
      <c r="Y302"/>
    </row>
    <row r="303" spans="14:25">
      <c r="N303" s="32"/>
      <c r="V303" s="99"/>
      <c r="X303" s="32"/>
      <c r="Y303"/>
    </row>
    <row r="304" spans="14:25">
      <c r="N304" s="32"/>
      <c r="V304" s="99"/>
      <c r="X304" s="32"/>
      <c r="Y304"/>
    </row>
    <row r="305" spans="14:25">
      <c r="N305" s="32"/>
      <c r="V305" s="99"/>
      <c r="X305" s="32"/>
      <c r="Y305"/>
    </row>
    <row r="306" spans="14:25">
      <c r="N306" s="32"/>
      <c r="V306" s="99"/>
      <c r="X306" s="32"/>
      <c r="Y306"/>
    </row>
    <row r="307" spans="14:25">
      <c r="N307" s="32"/>
      <c r="V307" s="99"/>
      <c r="X307" s="32"/>
      <c r="Y307"/>
    </row>
    <row r="308" spans="14:25">
      <c r="N308" s="32"/>
      <c r="V308" s="99"/>
      <c r="X308" s="32"/>
      <c r="Y308"/>
    </row>
    <row r="309" spans="14:25">
      <c r="N309" s="32"/>
      <c r="V309" s="99"/>
      <c r="X309" s="32"/>
      <c r="Y309"/>
    </row>
    <row r="310" spans="14:25">
      <c r="N310" s="32"/>
      <c r="V310" s="99"/>
      <c r="X310" s="32"/>
      <c r="Y310"/>
    </row>
    <row r="311" spans="14:25">
      <c r="N311" s="32"/>
      <c r="V311" s="99"/>
      <c r="X311" s="32"/>
      <c r="Y311"/>
    </row>
    <row r="312" spans="14:25">
      <c r="N312" s="32"/>
      <c r="V312" s="99"/>
      <c r="X312" s="32"/>
      <c r="Y312"/>
    </row>
    <row r="313" spans="14:25">
      <c r="N313" s="32"/>
      <c r="V313" s="99"/>
      <c r="X313" s="32"/>
      <c r="Y313"/>
    </row>
    <row r="314" spans="14:25">
      <c r="N314" s="32"/>
      <c r="V314" s="99"/>
      <c r="X314" s="32"/>
      <c r="Y314"/>
    </row>
    <row r="315" spans="14:25">
      <c r="N315" s="32"/>
      <c r="V315" s="99"/>
      <c r="X315" s="32"/>
      <c r="Y315"/>
    </row>
    <row r="316" spans="14:25">
      <c r="N316" s="32"/>
      <c r="V316" s="99"/>
      <c r="X316" s="32"/>
      <c r="Y316"/>
    </row>
    <row r="317" spans="14:25">
      <c r="N317" s="32"/>
      <c r="V317" s="99"/>
      <c r="X317" s="32"/>
      <c r="Y317"/>
    </row>
    <row r="318" spans="14:25">
      <c r="N318" s="32"/>
      <c r="V318" s="99"/>
      <c r="X318" s="32"/>
      <c r="Y318"/>
    </row>
    <row r="319" spans="14:25">
      <c r="N319" s="32"/>
      <c r="V319" s="99"/>
      <c r="X319" s="32"/>
      <c r="Y319"/>
    </row>
    <row r="320" spans="14:25">
      <c r="N320" s="32"/>
      <c r="V320" s="99"/>
      <c r="X320" s="32"/>
      <c r="Y320"/>
    </row>
    <row r="321" spans="14:25">
      <c r="N321" s="32"/>
      <c r="V321" s="99"/>
      <c r="X321" s="32"/>
      <c r="Y321"/>
    </row>
    <row r="322" spans="14:25">
      <c r="N322" s="32"/>
      <c r="V322" s="99"/>
      <c r="X322" s="32"/>
      <c r="Y322"/>
    </row>
    <row r="323" spans="14:25">
      <c r="N323" s="32"/>
      <c r="V323" s="99"/>
      <c r="X323" s="32"/>
      <c r="Y323"/>
    </row>
    <row r="324" spans="14:25">
      <c r="N324" s="32"/>
      <c r="V324" s="99"/>
      <c r="X324" s="32"/>
      <c r="Y324"/>
    </row>
    <row r="325" spans="14:25">
      <c r="N325" s="32"/>
      <c r="V325" s="99"/>
      <c r="X325" s="32"/>
      <c r="Y325"/>
    </row>
    <row r="326" spans="14:25">
      <c r="N326" s="32"/>
      <c r="V326" s="99"/>
      <c r="X326" s="32"/>
      <c r="Y326"/>
    </row>
    <row r="327" spans="14:25">
      <c r="N327" s="32"/>
      <c r="V327" s="99"/>
      <c r="X327" s="32"/>
      <c r="Y327"/>
    </row>
    <row r="328" spans="14:25">
      <c r="N328" s="32"/>
      <c r="V328" s="99"/>
      <c r="X328" s="32"/>
      <c r="Y328"/>
    </row>
    <row r="329" spans="14:25">
      <c r="N329" s="32"/>
      <c r="V329" s="99"/>
      <c r="X329" s="32"/>
      <c r="Y329"/>
    </row>
    <row r="330" spans="14:25">
      <c r="N330" s="32"/>
      <c r="V330" s="99"/>
      <c r="X330" s="32"/>
      <c r="Y330"/>
    </row>
    <row r="331" spans="14:25">
      <c r="N331" s="32"/>
      <c r="V331" s="99"/>
      <c r="X331" s="32"/>
      <c r="Y331"/>
    </row>
    <row r="332" spans="14:25">
      <c r="N332" s="32"/>
      <c r="V332" s="99"/>
      <c r="X332" s="32"/>
      <c r="Y332"/>
    </row>
    <row r="333" spans="14:25">
      <c r="N333" s="32"/>
      <c r="V333" s="99"/>
      <c r="X333" s="32"/>
      <c r="Y333"/>
    </row>
    <row r="334" spans="14:25">
      <c r="N334" s="32"/>
      <c r="V334" s="99"/>
      <c r="X334" s="32"/>
      <c r="Y334"/>
    </row>
    <row r="335" spans="14:25">
      <c r="N335" s="32"/>
      <c r="V335" s="99"/>
      <c r="X335" s="32"/>
      <c r="Y335"/>
    </row>
    <row r="336" spans="14:25">
      <c r="N336" s="32"/>
      <c r="V336" s="99"/>
      <c r="X336" s="32"/>
      <c r="Y336"/>
    </row>
    <row r="337" spans="14:25">
      <c r="N337" s="32"/>
      <c r="V337" s="99"/>
      <c r="X337" s="32"/>
      <c r="Y337"/>
    </row>
    <row r="338" spans="14:25">
      <c r="N338" s="32"/>
      <c r="V338" s="99"/>
      <c r="X338" s="32"/>
      <c r="Y338"/>
    </row>
    <row r="339" spans="14:25">
      <c r="N339" s="32"/>
      <c r="V339" s="99"/>
      <c r="X339" s="32"/>
      <c r="Y339"/>
    </row>
    <row r="340" spans="14:25">
      <c r="N340" s="32"/>
      <c r="V340" s="99"/>
      <c r="X340" s="32"/>
      <c r="Y340"/>
    </row>
    <row r="341" spans="14:25">
      <c r="N341" s="32"/>
      <c r="V341" s="99"/>
      <c r="X341" s="32"/>
      <c r="Y341"/>
    </row>
    <row r="342" spans="14:25">
      <c r="N342" s="32"/>
      <c r="V342" s="99"/>
      <c r="X342" s="32"/>
      <c r="Y342"/>
    </row>
    <row r="343" spans="14:25">
      <c r="N343" s="32"/>
      <c r="V343" s="99"/>
      <c r="X343" s="32"/>
      <c r="Y343"/>
    </row>
    <row r="344" spans="14:25">
      <c r="N344" s="32"/>
      <c r="V344" s="99"/>
      <c r="X344" s="32"/>
      <c r="Y344"/>
    </row>
    <row r="345" spans="14:25">
      <c r="N345" s="32"/>
      <c r="V345" s="99"/>
      <c r="X345" s="32"/>
      <c r="Y345"/>
    </row>
    <row r="346" spans="14:25">
      <c r="N346" s="32"/>
      <c r="V346" s="99"/>
      <c r="X346" s="32"/>
      <c r="Y346"/>
    </row>
    <row r="347" spans="14:25">
      <c r="N347" s="32"/>
      <c r="V347" s="99"/>
      <c r="X347" s="32"/>
      <c r="Y347"/>
    </row>
    <row r="348" spans="14:25">
      <c r="N348" s="32"/>
      <c r="V348" s="99"/>
      <c r="X348" s="32"/>
      <c r="Y348"/>
    </row>
    <row r="349" spans="14:25">
      <c r="N349" s="32"/>
      <c r="V349" s="99"/>
      <c r="X349" s="32"/>
      <c r="Y349"/>
    </row>
    <row r="350" spans="14:25">
      <c r="N350" s="32"/>
      <c r="V350" s="99"/>
      <c r="X350" s="32"/>
      <c r="Y350"/>
    </row>
    <row r="351" spans="14:25">
      <c r="N351" s="32"/>
      <c r="V351" s="99"/>
      <c r="X351" s="32"/>
      <c r="Y351"/>
    </row>
    <row r="352" spans="14:25">
      <c r="N352" s="32"/>
      <c r="V352" s="99"/>
      <c r="X352" s="32"/>
      <c r="Y352"/>
    </row>
    <row r="353" spans="14:25">
      <c r="N353" s="32"/>
      <c r="V353" s="99"/>
      <c r="X353" s="32"/>
      <c r="Y353"/>
    </row>
    <row r="354" spans="14:25">
      <c r="N354" s="32"/>
      <c r="V354" s="99"/>
      <c r="X354" s="32"/>
      <c r="Y354"/>
    </row>
    <row r="355" spans="14:25">
      <c r="N355" s="32"/>
      <c r="V355" s="99"/>
      <c r="X355" s="32"/>
      <c r="Y355"/>
    </row>
    <row r="356" spans="14:25">
      <c r="N356" s="32"/>
      <c r="V356" s="99"/>
      <c r="X356" s="32"/>
      <c r="Y356"/>
    </row>
    <row r="357" spans="14:25">
      <c r="N357" s="32"/>
      <c r="V357" s="99"/>
      <c r="X357" s="32"/>
      <c r="Y357"/>
    </row>
    <row r="358" spans="14:25">
      <c r="N358" s="32"/>
      <c r="V358" s="99"/>
      <c r="X358" s="32"/>
      <c r="Y358"/>
    </row>
    <row r="359" spans="14:25">
      <c r="N359" s="32"/>
      <c r="V359" s="99"/>
      <c r="X359" s="32"/>
      <c r="Y359"/>
    </row>
    <row r="360" spans="14:25">
      <c r="N360" s="32"/>
      <c r="V360" s="99"/>
      <c r="X360" s="32"/>
      <c r="Y360"/>
    </row>
    <row r="361" spans="14:25">
      <c r="N361" s="32"/>
      <c r="V361" s="99"/>
      <c r="X361" s="32"/>
      <c r="Y361"/>
    </row>
    <row r="362" spans="14:25">
      <c r="N362" s="32"/>
      <c r="V362" s="99"/>
      <c r="X362" s="32"/>
      <c r="Y362"/>
    </row>
    <row r="363" spans="14:25">
      <c r="N363" s="32"/>
      <c r="V363" s="99"/>
      <c r="X363" s="32"/>
      <c r="Y363"/>
    </row>
    <row r="364" spans="14:25">
      <c r="N364" s="32"/>
      <c r="V364" s="99"/>
      <c r="X364" s="32"/>
      <c r="Y364"/>
    </row>
    <row r="365" spans="14:25">
      <c r="N365" s="32"/>
      <c r="V365" s="99"/>
      <c r="X365" s="32"/>
      <c r="Y365"/>
    </row>
    <row r="366" spans="14:25">
      <c r="N366" s="32"/>
      <c r="V366" s="99"/>
      <c r="X366" s="32"/>
      <c r="Y366"/>
    </row>
    <row r="367" spans="14:25">
      <c r="N367" s="32"/>
      <c r="V367" s="99"/>
      <c r="X367" s="32"/>
      <c r="Y367"/>
    </row>
    <row r="368" spans="14:25">
      <c r="N368" s="32"/>
      <c r="V368" s="99"/>
      <c r="X368" s="32"/>
      <c r="Y368"/>
    </row>
    <row r="369" spans="14:25">
      <c r="N369" s="32"/>
      <c r="V369" s="99"/>
      <c r="X369" s="32"/>
      <c r="Y369"/>
    </row>
    <row r="370" spans="14:25">
      <c r="N370" s="32"/>
      <c r="V370" s="99"/>
      <c r="X370" s="32"/>
      <c r="Y370"/>
    </row>
    <row r="371" spans="14:25">
      <c r="N371" s="32"/>
      <c r="V371" s="99"/>
      <c r="X371" s="32"/>
      <c r="Y371"/>
    </row>
    <row r="372" spans="14:25">
      <c r="N372" s="32"/>
      <c r="V372" s="99"/>
      <c r="X372" s="32"/>
      <c r="Y372"/>
    </row>
    <row r="373" spans="14:25">
      <c r="N373" s="32"/>
      <c r="V373" s="99"/>
      <c r="X373" s="32"/>
      <c r="Y373"/>
    </row>
    <row r="374" spans="14:25">
      <c r="N374" s="32"/>
      <c r="V374" s="99"/>
      <c r="X374" s="32"/>
      <c r="Y374"/>
    </row>
    <row r="375" spans="14:25">
      <c r="N375" s="32"/>
      <c r="V375" s="99"/>
      <c r="X375" s="32"/>
      <c r="Y375"/>
    </row>
    <row r="376" spans="14:25">
      <c r="N376" s="32"/>
      <c r="V376" s="99"/>
      <c r="X376" s="32"/>
      <c r="Y376"/>
    </row>
    <row r="377" spans="14:25">
      <c r="N377" s="32"/>
      <c r="V377" s="99"/>
      <c r="X377" s="32"/>
      <c r="Y377"/>
    </row>
    <row r="378" spans="14:25">
      <c r="N378" s="32"/>
      <c r="V378" s="99"/>
      <c r="X378" s="32"/>
      <c r="Y378"/>
    </row>
    <row r="379" spans="14:25">
      <c r="N379" s="32"/>
      <c r="V379" s="99"/>
      <c r="X379" s="32"/>
      <c r="Y379"/>
    </row>
    <row r="380" spans="14:25">
      <c r="N380" s="32"/>
      <c r="V380" s="99"/>
      <c r="X380" s="32"/>
      <c r="Y380"/>
    </row>
    <row r="381" spans="14:25">
      <c r="N381" s="32"/>
      <c r="V381" s="99"/>
      <c r="X381" s="32"/>
      <c r="Y381"/>
    </row>
    <row r="382" spans="14:25">
      <c r="N382" s="32"/>
      <c r="V382" s="99"/>
      <c r="X382" s="32"/>
      <c r="Y382"/>
    </row>
    <row r="383" spans="14:25">
      <c r="N383" s="32"/>
      <c r="V383" s="99"/>
      <c r="X383" s="32"/>
      <c r="Y383"/>
    </row>
    <row r="384" spans="14:25">
      <c r="N384" s="32"/>
      <c r="V384" s="99"/>
      <c r="X384" s="32"/>
      <c r="Y384"/>
    </row>
    <row r="385" spans="14:25">
      <c r="N385" s="32"/>
      <c r="V385" s="99"/>
      <c r="X385" s="32"/>
      <c r="Y385"/>
    </row>
    <row r="386" spans="14:25">
      <c r="N386" s="32"/>
      <c r="V386" s="99"/>
      <c r="X386" s="32"/>
      <c r="Y386"/>
    </row>
    <row r="387" spans="14:25">
      <c r="N387" s="32"/>
      <c r="V387" s="99"/>
      <c r="X387" s="32"/>
      <c r="Y387"/>
    </row>
    <row r="388" spans="14:25">
      <c r="N388" s="32"/>
      <c r="V388" s="99"/>
      <c r="X388" s="32"/>
      <c r="Y388"/>
    </row>
    <row r="389" spans="14:25">
      <c r="N389" s="32"/>
      <c r="V389" s="99"/>
      <c r="X389" s="32"/>
      <c r="Y389"/>
    </row>
    <row r="390" spans="14:25">
      <c r="N390" s="32"/>
      <c r="V390" s="99"/>
      <c r="X390" s="32"/>
      <c r="Y390"/>
    </row>
    <row r="391" spans="14:25">
      <c r="N391" s="32"/>
      <c r="V391" s="99"/>
      <c r="X391" s="32"/>
      <c r="Y391"/>
    </row>
    <row r="392" spans="14:25">
      <c r="N392" s="32"/>
      <c r="V392" s="99"/>
      <c r="X392" s="32"/>
      <c r="Y392"/>
    </row>
    <row r="393" spans="14:25">
      <c r="N393" s="32"/>
      <c r="V393" s="99"/>
      <c r="X393" s="32"/>
      <c r="Y393"/>
    </row>
    <row r="394" spans="14:25">
      <c r="N394" s="32"/>
      <c r="V394" s="99"/>
      <c r="X394" s="32"/>
      <c r="Y394"/>
    </row>
    <row r="395" spans="14:25">
      <c r="N395" s="32"/>
      <c r="V395" s="99"/>
      <c r="X395" s="32"/>
      <c r="Y395"/>
    </row>
    <row r="396" spans="14:25">
      <c r="N396" s="32"/>
      <c r="V396" s="99"/>
      <c r="X396" s="32"/>
      <c r="Y396"/>
    </row>
    <row r="397" spans="14:25">
      <c r="N397" s="32"/>
      <c r="V397" s="99"/>
      <c r="X397" s="32"/>
      <c r="Y397"/>
    </row>
    <row r="398" spans="14:25">
      <c r="N398" s="32"/>
      <c r="V398" s="99"/>
      <c r="X398" s="32"/>
      <c r="Y398"/>
    </row>
    <row r="399" spans="14:25">
      <c r="N399" s="32"/>
      <c r="V399" s="99"/>
      <c r="X399" s="32"/>
      <c r="Y399"/>
    </row>
    <row r="400" spans="14:25">
      <c r="N400" s="32"/>
      <c r="V400" s="99"/>
      <c r="X400" s="32"/>
      <c r="Y400"/>
    </row>
    <row r="401" spans="14:25">
      <c r="N401" s="32"/>
      <c r="V401" s="99"/>
      <c r="X401" s="32"/>
      <c r="Y401"/>
    </row>
    <row r="402" spans="14:25">
      <c r="N402" s="32"/>
      <c r="V402" s="99"/>
      <c r="X402" s="32"/>
      <c r="Y402"/>
    </row>
    <row r="403" spans="14:25">
      <c r="N403" s="32"/>
      <c r="V403" s="99"/>
      <c r="X403" s="32"/>
      <c r="Y403"/>
    </row>
    <row r="404" spans="14:25">
      <c r="N404" s="32"/>
      <c r="V404" s="99"/>
      <c r="X404" s="32"/>
      <c r="Y404"/>
    </row>
    <row r="405" spans="14:25">
      <c r="N405" s="32"/>
      <c r="V405" s="99"/>
      <c r="X405" s="32"/>
      <c r="Y405"/>
    </row>
    <row r="406" spans="14:25">
      <c r="N406" s="32"/>
      <c r="V406" s="99"/>
      <c r="X406" s="32"/>
      <c r="Y406"/>
    </row>
    <row r="407" spans="14:25">
      <c r="N407" s="32"/>
      <c r="V407" s="99"/>
      <c r="X407" s="32"/>
      <c r="Y407"/>
    </row>
    <row r="408" spans="14:25">
      <c r="N408" s="32"/>
      <c r="V408" s="99"/>
      <c r="X408" s="32"/>
      <c r="Y408"/>
    </row>
    <row r="409" spans="14:25">
      <c r="N409" s="32"/>
      <c r="V409" s="99"/>
      <c r="X409" s="32"/>
      <c r="Y409"/>
    </row>
    <row r="410" spans="14:25">
      <c r="N410" s="32"/>
      <c r="V410" s="99"/>
      <c r="X410" s="32"/>
      <c r="Y410"/>
    </row>
    <row r="411" spans="14:25">
      <c r="N411" s="32"/>
      <c r="V411" s="99"/>
      <c r="X411" s="32"/>
      <c r="Y411"/>
    </row>
    <row r="412" spans="14:25">
      <c r="N412" s="32"/>
      <c r="V412" s="99"/>
      <c r="X412" s="32"/>
      <c r="Y412"/>
    </row>
    <row r="413" spans="14:25">
      <c r="N413" s="32"/>
      <c r="V413" s="99"/>
      <c r="X413" s="32"/>
      <c r="Y413"/>
    </row>
    <row r="414" spans="14:25">
      <c r="N414" s="32"/>
      <c r="V414" s="99"/>
      <c r="X414" s="32"/>
      <c r="Y414"/>
    </row>
    <row r="415" spans="14:25">
      <c r="N415" s="32"/>
      <c r="V415" s="99"/>
      <c r="X415" s="32"/>
      <c r="Y415"/>
    </row>
    <row r="416" spans="14:25">
      <c r="N416" s="32"/>
      <c r="V416" s="99"/>
      <c r="X416" s="32"/>
      <c r="Y416"/>
    </row>
    <row r="417" spans="14:25">
      <c r="N417" s="32"/>
      <c r="V417" s="99"/>
      <c r="X417" s="32"/>
      <c r="Y417"/>
    </row>
    <row r="418" spans="14:25">
      <c r="N418" s="32"/>
      <c r="V418" s="99"/>
      <c r="X418" s="32"/>
      <c r="Y418"/>
    </row>
    <row r="419" spans="14:25">
      <c r="N419" s="32"/>
      <c r="V419" s="99"/>
      <c r="X419" s="32"/>
      <c r="Y419"/>
    </row>
    <row r="420" spans="14:25">
      <c r="N420" s="32"/>
      <c r="V420" s="99"/>
      <c r="X420" s="32"/>
      <c r="Y420"/>
    </row>
    <row r="421" spans="14:25">
      <c r="N421" s="32"/>
      <c r="V421" s="99"/>
      <c r="X421" s="32"/>
      <c r="Y421"/>
    </row>
    <row r="422" spans="14:25">
      <c r="N422" s="32"/>
      <c r="V422" s="99"/>
      <c r="X422" s="32"/>
      <c r="Y422"/>
    </row>
    <row r="423" spans="14:25">
      <c r="N423" s="32"/>
      <c r="V423" s="99"/>
      <c r="X423" s="32"/>
      <c r="Y423"/>
    </row>
    <row r="424" spans="14:25">
      <c r="N424" s="32"/>
      <c r="V424" s="99"/>
      <c r="X424" s="32"/>
      <c r="Y424"/>
    </row>
    <row r="425" spans="14:25">
      <c r="N425" s="32"/>
      <c r="V425" s="99"/>
      <c r="X425" s="32"/>
      <c r="Y425"/>
    </row>
    <row r="426" spans="14:25">
      <c r="N426" s="32"/>
      <c r="V426" s="99"/>
      <c r="X426" s="32"/>
      <c r="Y426"/>
    </row>
    <row r="427" spans="14:25">
      <c r="N427" s="32"/>
      <c r="V427" s="99"/>
      <c r="X427" s="32"/>
      <c r="Y427"/>
    </row>
    <row r="428" spans="14:25">
      <c r="N428" s="32"/>
      <c r="V428" s="99"/>
      <c r="X428" s="32"/>
      <c r="Y428"/>
    </row>
    <row r="429" spans="14:25">
      <c r="N429" s="32"/>
      <c r="V429" s="99"/>
      <c r="X429" s="32"/>
      <c r="Y429"/>
    </row>
    <row r="430" spans="14:25">
      <c r="N430" s="32"/>
      <c r="V430" s="99"/>
      <c r="X430" s="32"/>
      <c r="Y430"/>
    </row>
    <row r="431" spans="14:25">
      <c r="N431" s="32"/>
      <c r="V431" s="99"/>
      <c r="X431" s="32"/>
      <c r="Y431"/>
    </row>
    <row r="432" spans="14:25">
      <c r="N432" s="32"/>
      <c r="V432" s="99"/>
      <c r="X432" s="32"/>
      <c r="Y432"/>
    </row>
    <row r="433" spans="14:25">
      <c r="N433" s="32"/>
      <c r="V433" s="99"/>
      <c r="X433" s="32"/>
      <c r="Y433"/>
    </row>
    <row r="434" spans="14:25">
      <c r="N434" s="32"/>
      <c r="V434" s="99"/>
      <c r="X434" s="32"/>
      <c r="Y434"/>
    </row>
    <row r="435" spans="14:25">
      <c r="N435" s="32"/>
      <c r="V435" s="99"/>
      <c r="X435" s="32"/>
      <c r="Y435"/>
    </row>
    <row r="436" spans="14:25">
      <c r="N436" s="32"/>
      <c r="V436" s="99"/>
      <c r="X436" s="32"/>
      <c r="Y436"/>
    </row>
    <row r="437" spans="14:25">
      <c r="N437" s="32"/>
      <c r="V437" s="99"/>
      <c r="X437" s="32"/>
      <c r="Y437"/>
    </row>
    <row r="438" spans="14:25">
      <c r="N438" s="32"/>
      <c r="V438" s="99"/>
      <c r="X438" s="32"/>
      <c r="Y438"/>
    </row>
    <row r="439" spans="14:25">
      <c r="N439" s="32"/>
      <c r="V439" s="99"/>
      <c r="X439" s="32"/>
      <c r="Y439"/>
    </row>
    <row r="440" spans="14:25">
      <c r="N440" s="32"/>
      <c r="V440" s="99"/>
      <c r="X440" s="32"/>
      <c r="Y440"/>
    </row>
    <row r="441" spans="14:25">
      <c r="N441" s="32"/>
      <c r="V441" s="99"/>
      <c r="X441" s="32"/>
      <c r="Y441"/>
    </row>
    <row r="442" spans="14:25">
      <c r="N442" s="32"/>
      <c r="V442" s="99"/>
      <c r="X442" s="32"/>
      <c r="Y442"/>
    </row>
    <row r="443" spans="14:25">
      <c r="N443" s="32"/>
      <c r="V443" s="99"/>
      <c r="X443" s="32"/>
      <c r="Y443"/>
    </row>
    <row r="444" spans="14:25">
      <c r="N444" s="32"/>
      <c r="V444" s="99"/>
      <c r="X444" s="32"/>
      <c r="Y444"/>
    </row>
    <row r="445" spans="14:25">
      <c r="N445" s="32"/>
      <c r="V445" s="99"/>
      <c r="X445" s="32"/>
      <c r="Y445"/>
    </row>
    <row r="446" spans="14:25">
      <c r="N446" s="32"/>
      <c r="V446" s="99"/>
      <c r="X446" s="32"/>
      <c r="Y446"/>
    </row>
    <row r="447" spans="14:25">
      <c r="N447" s="32"/>
      <c r="V447" s="99"/>
      <c r="X447" s="32"/>
      <c r="Y447"/>
    </row>
    <row r="448" spans="14:25">
      <c r="N448" s="32"/>
      <c r="V448" s="99"/>
      <c r="X448" s="32"/>
      <c r="Y448"/>
    </row>
    <row r="449" spans="14:25">
      <c r="N449" s="32"/>
      <c r="V449" s="99"/>
      <c r="X449" s="32"/>
      <c r="Y449"/>
    </row>
    <row r="450" spans="14:25">
      <c r="N450" s="32"/>
      <c r="V450" s="99"/>
      <c r="X450" s="32"/>
      <c r="Y450"/>
    </row>
    <row r="451" spans="14:25">
      <c r="N451" s="32"/>
      <c r="V451" s="99"/>
      <c r="X451" s="32"/>
      <c r="Y451"/>
    </row>
    <row r="452" spans="14:25">
      <c r="N452" s="32"/>
      <c r="V452" s="99"/>
      <c r="X452" s="32"/>
      <c r="Y452"/>
    </row>
    <row r="453" spans="14:25">
      <c r="N453" s="32"/>
      <c r="V453" s="99"/>
      <c r="X453" s="32"/>
      <c r="Y453"/>
    </row>
    <row r="454" spans="14:25">
      <c r="N454" s="32"/>
      <c r="V454" s="99"/>
      <c r="X454" s="32"/>
      <c r="Y454"/>
    </row>
    <row r="455" spans="14:25">
      <c r="N455" s="32"/>
      <c r="V455" s="99"/>
      <c r="X455" s="32"/>
      <c r="Y455"/>
    </row>
    <row r="456" spans="14:25">
      <c r="N456" s="32"/>
      <c r="V456" s="99"/>
      <c r="X456" s="32"/>
      <c r="Y456"/>
    </row>
    <row r="457" spans="14:25">
      <c r="N457" s="32"/>
      <c r="V457" s="99"/>
      <c r="X457" s="32"/>
      <c r="Y457"/>
    </row>
    <row r="458" spans="14:25">
      <c r="N458" s="32"/>
      <c r="V458" s="99"/>
      <c r="X458" s="32"/>
      <c r="Y458"/>
    </row>
    <row r="459" spans="14:25">
      <c r="N459" s="32"/>
      <c r="V459" s="99"/>
      <c r="X459" s="32"/>
      <c r="Y459"/>
    </row>
    <row r="460" spans="14:25">
      <c r="N460" s="32"/>
      <c r="V460" s="99"/>
      <c r="X460" s="32"/>
      <c r="Y460"/>
    </row>
    <row r="461" spans="14:25">
      <c r="N461" s="32"/>
      <c r="V461" s="99"/>
      <c r="X461" s="32"/>
      <c r="Y461"/>
    </row>
    <row r="462" spans="14:25">
      <c r="N462" s="32"/>
      <c r="V462" s="99"/>
      <c r="X462" s="32"/>
      <c r="Y462"/>
    </row>
    <row r="463" spans="14:25">
      <c r="N463" s="32"/>
      <c r="V463" s="99"/>
      <c r="X463" s="32"/>
      <c r="Y463"/>
    </row>
    <row r="464" spans="14:25">
      <c r="N464" s="32"/>
      <c r="V464" s="99"/>
      <c r="X464" s="32"/>
      <c r="Y464"/>
    </row>
    <row r="465" spans="14:25">
      <c r="N465" s="32"/>
      <c r="V465" s="99"/>
      <c r="X465" s="32"/>
      <c r="Y465"/>
    </row>
    <row r="466" spans="14:25">
      <c r="N466" s="32"/>
      <c r="V466" s="99"/>
      <c r="X466" s="32"/>
      <c r="Y466"/>
    </row>
    <row r="467" spans="14:25">
      <c r="N467" s="32"/>
      <c r="V467" s="99"/>
      <c r="X467" s="32"/>
      <c r="Y467"/>
    </row>
    <row r="468" spans="14:25">
      <c r="N468" s="32"/>
      <c r="V468" s="99"/>
      <c r="X468" s="32"/>
      <c r="Y468"/>
    </row>
    <row r="469" spans="14:25">
      <c r="N469" s="32"/>
      <c r="V469" s="99"/>
      <c r="X469" s="32"/>
      <c r="Y469"/>
    </row>
    <row r="470" spans="14:25">
      <c r="N470" s="32"/>
      <c r="V470" s="99"/>
      <c r="X470" s="32"/>
      <c r="Y470"/>
    </row>
    <row r="471" spans="14:25">
      <c r="N471" s="32"/>
      <c r="V471" s="99"/>
      <c r="X471" s="32"/>
      <c r="Y471"/>
    </row>
    <row r="472" spans="14:25">
      <c r="N472" s="32"/>
      <c r="V472" s="99"/>
      <c r="X472" s="32"/>
      <c r="Y472"/>
    </row>
    <row r="473" spans="14:25">
      <c r="N473" s="32"/>
      <c r="V473" s="99"/>
      <c r="X473" s="32"/>
      <c r="Y473"/>
    </row>
    <row r="474" spans="14:25">
      <c r="N474" s="32"/>
      <c r="V474" s="99"/>
      <c r="X474" s="32"/>
      <c r="Y474"/>
    </row>
    <row r="475" spans="14:25">
      <c r="N475" s="32"/>
      <c r="V475" s="99"/>
      <c r="X475" s="32"/>
      <c r="Y475"/>
    </row>
    <row r="476" spans="14:25">
      <c r="N476" s="32"/>
      <c r="V476" s="99"/>
      <c r="X476" s="32"/>
      <c r="Y476"/>
    </row>
    <row r="477" spans="14:25">
      <c r="N477" s="32"/>
      <c r="V477" s="99"/>
      <c r="X477" s="32"/>
      <c r="Y477"/>
    </row>
    <row r="478" spans="14:25">
      <c r="N478" s="32"/>
      <c r="V478" s="99"/>
      <c r="X478" s="32"/>
      <c r="Y478"/>
    </row>
    <row r="479" spans="14:25">
      <c r="N479" s="32"/>
      <c r="V479" s="99"/>
      <c r="X479" s="32"/>
      <c r="Y479"/>
    </row>
    <row r="480" spans="14:25">
      <c r="N480" s="32"/>
      <c r="V480" s="99"/>
      <c r="X480" s="32"/>
      <c r="Y480"/>
    </row>
    <row r="481" spans="14:25">
      <c r="N481" s="32"/>
      <c r="V481" s="99"/>
      <c r="X481" s="32"/>
      <c r="Y481"/>
    </row>
    <row r="482" spans="14:25">
      <c r="N482" s="32"/>
      <c r="V482" s="99"/>
      <c r="X482" s="32"/>
      <c r="Y482"/>
    </row>
    <row r="483" spans="14:25">
      <c r="N483" s="32"/>
      <c r="V483" s="99"/>
      <c r="X483" s="32"/>
      <c r="Y483"/>
    </row>
    <row r="484" spans="14:25">
      <c r="N484" s="32"/>
      <c r="V484" s="99"/>
      <c r="X484" s="32"/>
      <c r="Y484"/>
    </row>
    <row r="485" spans="14:25">
      <c r="N485" s="32"/>
      <c r="V485" s="99"/>
      <c r="X485" s="32"/>
      <c r="Y485"/>
    </row>
    <row r="486" spans="14:25">
      <c r="N486" s="32"/>
      <c r="V486" s="99"/>
      <c r="X486" s="32"/>
      <c r="Y486"/>
    </row>
    <row r="487" spans="14:25">
      <c r="N487" s="32"/>
      <c r="V487" s="99"/>
      <c r="X487" s="32"/>
      <c r="Y487"/>
    </row>
    <row r="488" spans="14:25">
      <c r="N488" s="32"/>
      <c r="V488" s="99"/>
      <c r="X488" s="32"/>
      <c r="Y488"/>
    </row>
    <row r="489" spans="14:25">
      <c r="N489" s="32"/>
      <c r="V489" s="99"/>
      <c r="X489" s="32"/>
      <c r="Y489"/>
    </row>
    <row r="490" spans="14:25">
      <c r="N490" s="32"/>
      <c r="V490" s="99"/>
      <c r="X490" s="32"/>
      <c r="Y490"/>
    </row>
    <row r="491" spans="14:25">
      <c r="N491" s="32"/>
      <c r="V491" s="99"/>
      <c r="X491" s="32"/>
      <c r="Y491"/>
    </row>
    <row r="492" spans="14:25">
      <c r="N492" s="32"/>
      <c r="V492" s="99"/>
      <c r="X492" s="32"/>
      <c r="Y492"/>
    </row>
    <row r="493" spans="14:25">
      <c r="N493" s="32"/>
      <c r="V493" s="99"/>
      <c r="X493" s="32"/>
      <c r="Y493"/>
    </row>
    <row r="494" spans="14:25">
      <c r="N494" s="32"/>
      <c r="V494" s="99"/>
      <c r="X494" s="32"/>
      <c r="Y494"/>
    </row>
    <row r="495" spans="14:25">
      <c r="N495" s="32"/>
      <c r="V495" s="99"/>
      <c r="X495" s="32"/>
      <c r="Y495"/>
    </row>
    <row r="496" spans="14:25">
      <c r="N496" s="32"/>
      <c r="V496" s="99"/>
      <c r="X496" s="32"/>
      <c r="Y496"/>
    </row>
    <row r="497" spans="14:25">
      <c r="N497" s="32"/>
      <c r="V497" s="99"/>
      <c r="X497" s="32"/>
      <c r="Y497"/>
    </row>
    <row r="498" spans="14:25">
      <c r="N498" s="32"/>
      <c r="V498" s="99"/>
      <c r="X498" s="32"/>
      <c r="Y498"/>
    </row>
    <row r="499" spans="14:25">
      <c r="N499" s="32"/>
      <c r="V499" s="99"/>
      <c r="X499" s="32"/>
      <c r="Y499"/>
    </row>
    <row r="500" spans="14:25">
      <c r="N500" s="32"/>
      <c r="V500" s="99"/>
      <c r="X500" s="32"/>
      <c r="Y500"/>
    </row>
    <row r="501" spans="14:25">
      <c r="N501" s="32"/>
      <c r="V501" s="99"/>
      <c r="X501" s="32"/>
      <c r="Y501"/>
    </row>
    <row r="502" spans="14:25">
      <c r="N502" s="32"/>
      <c r="V502" s="99"/>
      <c r="X502" s="32"/>
      <c r="Y502"/>
    </row>
    <row r="503" spans="14:25">
      <c r="N503" s="32"/>
      <c r="V503" s="99"/>
      <c r="X503" s="32"/>
      <c r="Y503"/>
    </row>
    <row r="504" spans="14:25">
      <c r="N504" s="32"/>
      <c r="V504" s="99"/>
      <c r="X504" s="32"/>
      <c r="Y504"/>
    </row>
    <row r="505" spans="14:25">
      <c r="N505" s="32"/>
      <c r="V505" s="99"/>
      <c r="X505" s="32"/>
      <c r="Y505"/>
    </row>
    <row r="506" spans="14:25">
      <c r="N506" s="32"/>
      <c r="V506" s="99"/>
      <c r="X506" s="32"/>
      <c r="Y506"/>
    </row>
    <row r="507" spans="14:25">
      <c r="N507" s="32"/>
      <c r="V507" s="99"/>
      <c r="X507" s="32"/>
      <c r="Y507"/>
    </row>
    <row r="508" spans="14:25">
      <c r="N508" s="32"/>
      <c r="V508" s="99"/>
      <c r="X508" s="32"/>
      <c r="Y508"/>
    </row>
    <row r="509" spans="14:25">
      <c r="N509" s="32"/>
      <c r="V509" s="99"/>
      <c r="X509" s="32"/>
      <c r="Y509"/>
    </row>
    <row r="510" spans="14:25">
      <c r="N510" s="32"/>
      <c r="V510" s="99"/>
      <c r="X510" s="32"/>
      <c r="Y510"/>
    </row>
    <row r="511" spans="14:25">
      <c r="N511" s="32"/>
      <c r="V511" s="99"/>
      <c r="X511" s="32"/>
      <c r="Y511"/>
    </row>
    <row r="512" spans="14:25">
      <c r="N512" s="32"/>
      <c r="V512" s="99"/>
      <c r="X512" s="32"/>
      <c r="Y512"/>
    </row>
    <row r="513" spans="14:25">
      <c r="N513" s="32"/>
      <c r="V513" s="99"/>
      <c r="X513" s="32"/>
      <c r="Y513"/>
    </row>
    <row r="514" spans="14:25">
      <c r="N514" s="32"/>
      <c r="V514" s="99"/>
      <c r="X514" s="32"/>
      <c r="Y514"/>
    </row>
    <row r="515" spans="14:25">
      <c r="N515" s="32"/>
      <c r="V515" s="99"/>
      <c r="X515" s="32"/>
      <c r="Y515"/>
    </row>
    <row r="516" spans="14:25">
      <c r="N516" s="32"/>
      <c r="V516" s="99"/>
      <c r="X516" s="32"/>
      <c r="Y516"/>
    </row>
    <row r="517" spans="14:25">
      <c r="N517" s="32"/>
      <c r="V517" s="99"/>
      <c r="X517" s="32"/>
      <c r="Y517"/>
    </row>
    <row r="518" spans="14:25">
      <c r="N518" s="32"/>
      <c r="V518" s="99"/>
      <c r="X518" s="32"/>
      <c r="Y518"/>
    </row>
    <row r="519" spans="14:25">
      <c r="N519" s="32"/>
      <c r="V519" s="99"/>
      <c r="X519" s="32"/>
      <c r="Y519"/>
    </row>
    <row r="520" spans="14:25">
      <c r="N520" s="32"/>
      <c r="V520" s="99"/>
      <c r="X520" s="32"/>
      <c r="Y520"/>
    </row>
    <row r="521" spans="14:25">
      <c r="N521" s="32"/>
      <c r="V521" s="99"/>
      <c r="X521" s="32"/>
      <c r="Y521"/>
    </row>
    <row r="522" spans="14:25">
      <c r="N522" s="32"/>
      <c r="V522" s="99"/>
      <c r="X522" s="32"/>
      <c r="Y522"/>
    </row>
    <row r="523" spans="14:25">
      <c r="N523" s="32"/>
      <c r="V523" s="99"/>
      <c r="X523" s="32"/>
      <c r="Y523"/>
    </row>
    <row r="524" spans="14:25">
      <c r="N524" s="32"/>
      <c r="V524" s="99"/>
      <c r="X524" s="32"/>
      <c r="Y524"/>
    </row>
    <row r="525" spans="14:25">
      <c r="N525" s="32"/>
      <c r="V525" s="99"/>
      <c r="X525" s="32"/>
      <c r="Y525"/>
    </row>
    <row r="526" spans="14:25">
      <c r="N526" s="32"/>
      <c r="V526" s="99"/>
      <c r="X526" s="32"/>
      <c r="Y526"/>
    </row>
    <row r="527" spans="14:25">
      <c r="N527" s="32"/>
      <c r="V527" s="99"/>
      <c r="X527" s="32"/>
      <c r="Y527"/>
    </row>
    <row r="528" spans="14:25">
      <c r="N528" s="32"/>
      <c r="V528" s="99"/>
      <c r="X528" s="32"/>
      <c r="Y528"/>
    </row>
    <row r="529" spans="14:25">
      <c r="N529" s="32"/>
      <c r="V529" s="99"/>
      <c r="X529" s="32"/>
      <c r="Y529"/>
    </row>
    <row r="530" spans="14:25">
      <c r="N530" s="32"/>
      <c r="V530" s="99"/>
      <c r="X530" s="32"/>
      <c r="Y530"/>
    </row>
    <row r="531" spans="14:25">
      <c r="N531" s="32"/>
      <c r="V531" s="99"/>
      <c r="X531" s="32"/>
      <c r="Y531"/>
    </row>
    <row r="532" spans="14:25">
      <c r="N532" s="32"/>
      <c r="V532" s="99"/>
      <c r="X532" s="32"/>
      <c r="Y532"/>
    </row>
    <row r="533" spans="14:25">
      <c r="N533" s="32"/>
      <c r="V533" s="99"/>
      <c r="X533" s="32"/>
      <c r="Y533"/>
    </row>
    <row r="534" spans="14:25">
      <c r="N534" s="32"/>
      <c r="V534" s="99"/>
      <c r="X534" s="32"/>
      <c r="Y534"/>
    </row>
    <row r="535" spans="14:25">
      <c r="N535" s="32"/>
      <c r="V535" s="99"/>
      <c r="X535" s="32"/>
      <c r="Y535"/>
    </row>
    <row r="536" spans="14:25">
      <c r="N536" s="32"/>
      <c r="V536" s="99"/>
      <c r="X536" s="32"/>
      <c r="Y536"/>
    </row>
    <row r="537" spans="14:25">
      <c r="N537" s="32"/>
      <c r="V537" s="99"/>
      <c r="X537" s="32"/>
      <c r="Y537"/>
    </row>
    <row r="538" spans="14:25">
      <c r="N538" s="32"/>
      <c r="V538" s="99"/>
      <c r="X538" s="32"/>
      <c r="Y538"/>
    </row>
    <row r="539" spans="14:25">
      <c r="N539" s="32"/>
      <c r="V539" s="99"/>
      <c r="X539" s="32"/>
      <c r="Y539"/>
    </row>
    <row r="540" spans="14:25">
      <c r="N540" s="32"/>
      <c r="V540" s="99"/>
      <c r="X540" s="32"/>
      <c r="Y540"/>
    </row>
    <row r="541" spans="14:25">
      <c r="N541" s="32"/>
      <c r="V541" s="99"/>
      <c r="X541" s="32"/>
      <c r="Y541"/>
    </row>
    <row r="542" spans="14:25">
      <c r="N542" s="32"/>
      <c r="V542" s="99"/>
      <c r="X542" s="32"/>
      <c r="Y542"/>
    </row>
    <row r="543" spans="14:25">
      <c r="N543" s="32"/>
      <c r="V543" s="99"/>
      <c r="X543" s="32"/>
      <c r="Y543"/>
    </row>
    <row r="544" spans="14:25">
      <c r="N544" s="32"/>
      <c r="V544" s="99"/>
      <c r="X544" s="32"/>
      <c r="Y544"/>
    </row>
    <row r="545" spans="14:25">
      <c r="N545" s="32"/>
      <c r="V545" s="99"/>
      <c r="X545" s="32"/>
      <c r="Y545"/>
    </row>
    <row r="546" spans="14:25">
      <c r="N546" s="32"/>
      <c r="V546" s="99"/>
      <c r="X546" s="32"/>
      <c r="Y546"/>
    </row>
    <row r="547" spans="14:25">
      <c r="N547" s="32"/>
      <c r="V547" s="99"/>
      <c r="X547" s="32"/>
      <c r="Y547"/>
    </row>
    <row r="548" spans="14:25">
      <c r="N548" s="32"/>
      <c r="V548" s="99"/>
      <c r="X548" s="32"/>
      <c r="Y548"/>
    </row>
    <row r="549" spans="14:25">
      <c r="N549" s="32"/>
      <c r="V549" s="99"/>
      <c r="X549" s="32"/>
      <c r="Y549"/>
    </row>
    <row r="550" spans="14:25">
      <c r="N550" s="32"/>
      <c r="V550" s="99"/>
      <c r="X550" s="32"/>
      <c r="Y550"/>
    </row>
    <row r="551" spans="14:25">
      <c r="N551" s="32"/>
      <c r="V551" s="99"/>
      <c r="X551" s="32"/>
      <c r="Y551"/>
    </row>
    <row r="552" spans="14:25">
      <c r="N552" s="32"/>
      <c r="V552" s="99"/>
      <c r="X552" s="32"/>
      <c r="Y552"/>
    </row>
    <row r="553" spans="14:25">
      <c r="N553" s="32"/>
      <c r="V553" s="99"/>
      <c r="X553" s="32"/>
      <c r="Y553"/>
    </row>
    <row r="554" spans="14:25">
      <c r="N554" s="32"/>
      <c r="V554" s="99"/>
      <c r="X554" s="32"/>
      <c r="Y554"/>
    </row>
    <row r="555" spans="14:25">
      <c r="N555" s="32"/>
      <c r="V555" s="99"/>
      <c r="X555" s="32"/>
      <c r="Y555"/>
    </row>
    <row r="556" spans="14:25">
      <c r="N556" s="32"/>
      <c r="V556" s="99"/>
      <c r="X556" s="32"/>
      <c r="Y556"/>
    </row>
    <row r="557" spans="14:25">
      <c r="N557" s="32"/>
      <c r="V557" s="99"/>
      <c r="X557" s="32"/>
      <c r="Y557"/>
    </row>
    <row r="558" spans="14:25">
      <c r="N558" s="32"/>
      <c r="V558" s="99"/>
      <c r="X558" s="32"/>
      <c r="Y558"/>
    </row>
    <row r="559" spans="14:25">
      <c r="N559" s="32"/>
      <c r="V559" s="99"/>
      <c r="X559" s="32"/>
      <c r="Y559"/>
    </row>
    <row r="560" spans="14:25">
      <c r="N560" s="32"/>
      <c r="V560" s="99"/>
      <c r="X560" s="32"/>
      <c r="Y560"/>
    </row>
    <row r="561" spans="14:25">
      <c r="N561" s="32"/>
      <c r="V561" s="99"/>
      <c r="X561" s="32"/>
      <c r="Y561"/>
    </row>
    <row r="562" spans="14:25">
      <c r="N562" s="32"/>
      <c r="V562" s="99"/>
      <c r="X562" s="32"/>
      <c r="Y562"/>
    </row>
    <row r="563" spans="14:25">
      <c r="N563" s="32"/>
      <c r="V563" s="99"/>
      <c r="X563" s="32"/>
      <c r="Y563"/>
    </row>
    <row r="564" spans="14:25">
      <c r="N564" s="32"/>
      <c r="V564" s="99"/>
      <c r="X564" s="32"/>
      <c r="Y564"/>
    </row>
    <row r="565" spans="14:25">
      <c r="N565" s="32"/>
      <c r="V565" s="99"/>
      <c r="X565" s="32"/>
      <c r="Y565"/>
    </row>
    <row r="566" spans="14:25">
      <c r="N566" s="32"/>
      <c r="V566" s="99"/>
      <c r="X566" s="32"/>
      <c r="Y566"/>
    </row>
    <row r="567" spans="14:25">
      <c r="N567" s="32"/>
      <c r="V567" s="99"/>
      <c r="X567" s="32"/>
      <c r="Y567"/>
    </row>
    <row r="568" spans="14:25">
      <c r="N568" s="32"/>
      <c r="V568" s="99"/>
      <c r="X568" s="32"/>
      <c r="Y568"/>
    </row>
    <row r="569" spans="14:25">
      <c r="N569" s="32"/>
      <c r="V569" s="99"/>
      <c r="X569" s="32"/>
      <c r="Y569"/>
    </row>
    <row r="570" spans="14:25">
      <c r="N570" s="32"/>
      <c r="V570" s="99"/>
      <c r="X570" s="32"/>
      <c r="Y570"/>
    </row>
    <row r="571" spans="14:25">
      <c r="N571" s="32"/>
      <c r="V571" s="99"/>
      <c r="X571" s="32"/>
      <c r="Y571"/>
    </row>
    <row r="572" spans="14:25">
      <c r="N572" s="32"/>
      <c r="V572" s="99"/>
      <c r="X572" s="32"/>
      <c r="Y572"/>
    </row>
    <row r="573" spans="14:25">
      <c r="N573" s="32"/>
      <c r="V573" s="99"/>
      <c r="X573" s="32"/>
      <c r="Y573"/>
    </row>
    <row r="574" spans="14:25">
      <c r="N574" s="32"/>
      <c r="V574" s="99"/>
      <c r="X574" s="32"/>
      <c r="Y574"/>
    </row>
    <row r="575" spans="14:25">
      <c r="N575" s="32"/>
      <c r="V575" s="99"/>
      <c r="X575" s="32"/>
      <c r="Y575"/>
    </row>
    <row r="576" spans="14:25">
      <c r="N576" s="32"/>
      <c r="V576" s="99"/>
      <c r="X576" s="32"/>
      <c r="Y576"/>
    </row>
    <row r="577" spans="14:25">
      <c r="N577" s="32"/>
      <c r="V577" s="99"/>
      <c r="X577" s="32"/>
      <c r="Y577"/>
    </row>
    <row r="578" spans="14:25">
      <c r="N578" s="32"/>
      <c r="V578" s="99"/>
      <c r="X578" s="32"/>
      <c r="Y578"/>
    </row>
    <row r="579" spans="14:25">
      <c r="N579" s="32"/>
      <c r="V579" s="99"/>
      <c r="X579" s="32"/>
      <c r="Y579"/>
    </row>
    <row r="580" spans="14:25">
      <c r="N580" s="32"/>
      <c r="V580" s="99"/>
      <c r="X580" s="32"/>
      <c r="Y580"/>
    </row>
    <row r="581" spans="14:25">
      <c r="N581" s="32"/>
      <c r="V581" s="99"/>
      <c r="X581" s="32"/>
      <c r="Y581"/>
    </row>
    <row r="582" spans="14:25">
      <c r="N582" s="32"/>
      <c r="V582" s="99"/>
      <c r="X582" s="32"/>
      <c r="Y582"/>
    </row>
    <row r="583" spans="14:25">
      <c r="N583" s="32"/>
      <c r="V583" s="99"/>
      <c r="X583" s="32"/>
      <c r="Y583"/>
    </row>
    <row r="584" spans="14:25">
      <c r="N584" s="32"/>
      <c r="V584" s="99"/>
      <c r="X584" s="32"/>
      <c r="Y584"/>
    </row>
    <row r="585" spans="14:25">
      <c r="N585" s="32"/>
      <c r="V585" s="99"/>
      <c r="X585" s="32"/>
      <c r="Y585"/>
    </row>
    <row r="586" spans="14:25">
      <c r="N586" s="32"/>
      <c r="V586" s="99"/>
      <c r="X586" s="32"/>
      <c r="Y586"/>
    </row>
    <row r="587" spans="14:25">
      <c r="N587" s="32"/>
      <c r="V587" s="99"/>
      <c r="X587" s="32"/>
      <c r="Y587"/>
    </row>
    <row r="588" spans="14:25">
      <c r="N588" s="32"/>
      <c r="V588" s="99"/>
      <c r="X588" s="32"/>
      <c r="Y588"/>
    </row>
    <row r="589" spans="14:25">
      <c r="N589" s="32"/>
      <c r="V589" s="99"/>
      <c r="X589" s="32"/>
      <c r="Y589"/>
    </row>
    <row r="590" spans="14:25">
      <c r="N590" s="32"/>
      <c r="V590" s="99"/>
      <c r="X590" s="32"/>
      <c r="Y590"/>
    </row>
    <row r="591" spans="14:25">
      <c r="N591" s="32"/>
      <c r="V591" s="99"/>
      <c r="X591" s="32"/>
      <c r="Y591"/>
    </row>
    <row r="592" spans="14:25">
      <c r="N592" s="32"/>
      <c r="V592" s="99"/>
      <c r="X592" s="32"/>
      <c r="Y592"/>
    </row>
    <row r="593" spans="14:25">
      <c r="N593" s="32"/>
      <c r="V593" s="99"/>
      <c r="X593" s="32"/>
      <c r="Y593"/>
    </row>
    <row r="594" spans="14:25">
      <c r="N594" s="32"/>
      <c r="V594" s="99"/>
      <c r="X594" s="32"/>
      <c r="Y594"/>
    </row>
    <row r="595" spans="14:25">
      <c r="N595" s="32"/>
      <c r="V595" s="99"/>
      <c r="X595" s="32"/>
      <c r="Y595"/>
    </row>
    <row r="596" spans="14:25">
      <c r="N596" s="32"/>
      <c r="V596" s="99"/>
      <c r="X596" s="32"/>
      <c r="Y596"/>
    </row>
    <row r="597" spans="14:25">
      <c r="N597" s="32"/>
      <c r="V597" s="99"/>
      <c r="X597" s="32"/>
      <c r="Y597"/>
    </row>
    <row r="598" spans="14:25">
      <c r="N598" s="32"/>
      <c r="V598" s="99"/>
      <c r="X598" s="32"/>
      <c r="Y598"/>
    </row>
    <row r="599" spans="14:25">
      <c r="N599" s="32"/>
      <c r="V599" s="99"/>
      <c r="X599" s="32"/>
      <c r="Y599"/>
    </row>
    <row r="600" spans="14:25">
      <c r="N600" s="32"/>
      <c r="V600" s="99"/>
      <c r="X600" s="32"/>
      <c r="Y600"/>
    </row>
    <row r="601" spans="14:25">
      <c r="N601" s="32"/>
      <c r="V601" s="99"/>
      <c r="X601" s="32"/>
      <c r="Y601"/>
    </row>
    <row r="602" spans="14:25">
      <c r="N602" s="32"/>
      <c r="V602" s="99"/>
      <c r="X602" s="32"/>
      <c r="Y602"/>
    </row>
    <row r="603" spans="14:25">
      <c r="N603" s="32"/>
      <c r="V603" s="99"/>
      <c r="X603" s="32"/>
      <c r="Y603"/>
    </row>
    <row r="604" spans="14:25">
      <c r="N604" s="32"/>
      <c r="V604" s="99"/>
      <c r="X604" s="32"/>
      <c r="Y604"/>
    </row>
    <row r="605" spans="14:25">
      <c r="N605" s="32"/>
      <c r="V605" s="99"/>
      <c r="X605" s="32"/>
      <c r="Y605"/>
    </row>
    <row r="606" spans="14:25">
      <c r="N606" s="32"/>
      <c r="V606" s="99"/>
      <c r="X606" s="32"/>
      <c r="Y606"/>
    </row>
    <row r="607" spans="14:25">
      <c r="N607" s="32"/>
      <c r="V607" s="99"/>
      <c r="X607" s="32"/>
      <c r="Y607"/>
    </row>
    <row r="608" spans="14:25">
      <c r="N608" s="32"/>
      <c r="V608" s="99"/>
      <c r="X608" s="32"/>
      <c r="Y608"/>
    </row>
    <row r="609" spans="14:25">
      <c r="N609" s="32"/>
      <c r="V609" s="99"/>
      <c r="X609" s="32"/>
      <c r="Y609"/>
    </row>
    <row r="610" spans="14:25">
      <c r="N610" s="32"/>
      <c r="V610" s="99"/>
      <c r="X610" s="32"/>
      <c r="Y610"/>
    </row>
    <row r="611" spans="14:25">
      <c r="N611" s="32"/>
      <c r="V611" s="99"/>
      <c r="X611" s="32"/>
      <c r="Y611"/>
    </row>
    <row r="612" spans="14:25">
      <c r="N612" s="32"/>
      <c r="V612" s="99"/>
      <c r="X612" s="32"/>
      <c r="Y612"/>
    </row>
    <row r="613" spans="14:25">
      <c r="N613" s="32"/>
      <c r="V613" s="99"/>
      <c r="X613" s="32"/>
      <c r="Y613"/>
    </row>
    <row r="614" spans="14:25">
      <c r="N614" s="32"/>
      <c r="V614" s="99"/>
      <c r="X614" s="32"/>
      <c r="Y614"/>
    </row>
    <row r="615" spans="14:25">
      <c r="N615" s="32"/>
      <c r="V615" s="99"/>
      <c r="X615" s="32"/>
      <c r="Y615"/>
    </row>
  </sheetData>
  <conditionalFormatting sqref="D9:D14 F9:F14 H9:H14 J9:J14">
    <cfRule type="iconSet" priority="2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D9:D14 H9:H14">
    <cfRule type="iconSet" priority="3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F9:F14 J9:J14">
    <cfRule type="iconSet" priority="1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hyperlinks>
    <hyperlink ref="A1" location="Overview!A1" display="Overview!A1" xr:uid="{7597824D-3016-4CAA-A621-6B7A2AAA5F89}"/>
  </hyperlinks>
  <pageMargins left="0.7" right="0.7" top="0.75" bottom="0.75" header="0.3" footer="0.3"/>
  <pageSetup paperSize="9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6316EA-0F88-44A0-B978-67A09BE7E02E}">
  <sheetPr codeName="Sheet26"/>
  <dimension ref="A1:N621"/>
  <sheetViews>
    <sheetView showGridLines="0" zoomScaleNormal="100" workbookViewId="0">
      <selection activeCell="D24" sqref="D24"/>
    </sheetView>
  </sheetViews>
  <sheetFormatPr defaultRowHeight="14.25"/>
  <cols>
    <col min="1" max="1" width="9.875" customWidth="1"/>
    <col min="2" max="2" width="13.625" customWidth="1"/>
    <col min="3" max="3" width="16.25" customWidth="1"/>
    <col min="5" max="5" width="3" customWidth="1"/>
    <col min="6" max="6" width="13.625" customWidth="1"/>
    <col min="7" max="7" width="6.875" customWidth="1"/>
    <col min="8" max="9" width="7.875" bestFit="1" customWidth="1"/>
    <col min="10" max="12" width="8.75" bestFit="1" customWidth="1"/>
    <col min="13" max="13" width="7.875" bestFit="1" customWidth="1"/>
    <col min="14" max="14" width="8.75" bestFit="1" customWidth="1"/>
  </cols>
  <sheetData>
    <row r="1" spans="1:14" ht="30.75" customHeight="1">
      <c r="A1" s="248" t="s">
        <v>387</v>
      </c>
    </row>
    <row r="2" spans="1:14" ht="20.25">
      <c r="B2" s="155" t="s">
        <v>361</v>
      </c>
      <c r="F2" s="155" t="s">
        <v>360</v>
      </c>
    </row>
    <row r="4" spans="1:14" ht="15">
      <c r="B4" s="154" t="s">
        <v>359</v>
      </c>
      <c r="C4" s="154" t="s">
        <v>358</v>
      </c>
      <c r="F4" s="145" t="s">
        <v>357</v>
      </c>
      <c r="G4" s="152" t="s">
        <v>356</v>
      </c>
      <c r="H4" s="152" t="s">
        <v>349</v>
      </c>
      <c r="I4" s="153">
        <v>0.25</v>
      </c>
      <c r="J4" s="153">
        <v>0.5</v>
      </c>
      <c r="K4" s="153">
        <v>0.75</v>
      </c>
      <c r="L4" s="152" t="s">
        <v>345</v>
      </c>
      <c r="M4" s="152" t="s">
        <v>355</v>
      </c>
      <c r="N4" s="152" t="s">
        <v>354</v>
      </c>
    </row>
    <row r="5" spans="1:14">
      <c r="B5" s="151">
        <v>58000</v>
      </c>
      <c r="C5" s="140" t="s">
        <v>334</v>
      </c>
      <c r="F5" s="150" t="s">
        <v>334</v>
      </c>
      <c r="G5" s="149">
        <f>COUNTIF(tblAllAmSals[Job Type],F5)</f>
        <v>297</v>
      </c>
      <c r="H5" s="148">
        <f t="array" ref="H5">MIN(IF(tblAllAmSals[Job Type]=$F5,tblAllAmSals[Salary in USD],""))</f>
        <v>10000</v>
      </c>
      <c r="I5" s="148">
        <f t="array" ref="I5">PERCENTILE(IF(tblAllAmSals[Job Type]=$F5,tblAllAmSals[Salary in USD],""),I$4)</f>
        <v>46000</v>
      </c>
      <c r="J5" s="148">
        <f t="array" ref="J5">PERCENTILE(IF(tblAllAmSals[Job Type]=$F5,tblAllAmSals[Salary in USD],""),J$4)</f>
        <v>60000</v>
      </c>
      <c r="K5" s="148">
        <f t="array" ref="K5">PERCENTILE(IF(tblAllAmSals[Job Type]=$F5,tblAllAmSals[Salary in USD],""),K$4)</f>
        <v>75000</v>
      </c>
      <c r="L5" s="148">
        <f t="array" ref="L5">MAX(IF(tblAllAmSals[Job Type]=$F5,tblAllAmSals[Salary in USD],""))</f>
        <v>160000</v>
      </c>
      <c r="M5" s="147">
        <f t="shared" ref="M5:M12" si="0">I5-H5</f>
        <v>36000</v>
      </c>
      <c r="N5" s="147">
        <f t="shared" ref="N5:N12" si="1">L5-K5</f>
        <v>85000</v>
      </c>
    </row>
    <row r="6" spans="1:14">
      <c r="B6" s="139">
        <v>54000</v>
      </c>
      <c r="C6" s="138" t="s">
        <v>338</v>
      </c>
      <c r="F6" s="150" t="s">
        <v>338</v>
      </c>
      <c r="G6" s="149">
        <f>COUNTIF(tblAllAmSals[Job Type],F6)</f>
        <v>26</v>
      </c>
      <c r="H6" s="148">
        <f t="array" ref="H6">MIN(IF(tblAllAmSals[Job Type]=$F6,tblAllAmSals[Salary in USD],""))</f>
        <v>24000</v>
      </c>
      <c r="I6" s="148">
        <f t="array" ref="I6">PERCENTILE(IF(tblAllAmSals[Job Type]=$F6,tblAllAmSals[Salary in USD],""),I$4)</f>
        <v>57750</v>
      </c>
      <c r="J6" s="148">
        <f t="array" ref="J6">PERCENTILE(IF(tblAllAmSals[Job Type]=$F6,tblAllAmSals[Salary in USD],""),J$4)</f>
        <v>73250</v>
      </c>
      <c r="K6" s="148">
        <f t="array" ref="K6">PERCENTILE(IF(tblAllAmSals[Job Type]=$F6,tblAllAmSals[Salary in USD],""),K$4)</f>
        <v>85000</v>
      </c>
      <c r="L6" s="148">
        <f t="array" ref="L6">MAX(IF(tblAllAmSals[Job Type]=$F6,tblAllAmSals[Salary in USD],""))</f>
        <v>130000</v>
      </c>
      <c r="M6" s="147">
        <f t="shared" si="0"/>
        <v>33750</v>
      </c>
      <c r="N6" s="147">
        <f t="shared" si="1"/>
        <v>45000</v>
      </c>
    </row>
    <row r="7" spans="1:14">
      <c r="B7" s="141">
        <v>49000</v>
      </c>
      <c r="C7" s="140" t="s">
        <v>334</v>
      </c>
      <c r="F7" s="150" t="s">
        <v>335</v>
      </c>
      <c r="G7" s="149">
        <f>COUNTIF(tblAllAmSals[Job Type],F7)</f>
        <v>39</v>
      </c>
      <c r="H7" s="148">
        <f t="array" ref="H7">MIN(IF(tblAllAmSals[Job Type]=$F7,tblAllAmSals[Salary in USD],""))</f>
        <v>16000</v>
      </c>
      <c r="I7" s="148">
        <f t="array" ref="I7">PERCENTILE(IF(tblAllAmSals[Job Type]=$F7,tblAllAmSals[Salary in USD],""),I$4)</f>
        <v>90000</v>
      </c>
      <c r="J7" s="148">
        <f t="array" ref="J7">PERCENTILE(IF(tblAllAmSals[Job Type]=$F7,tblAllAmSals[Salary in USD],""),J$4)</f>
        <v>114000</v>
      </c>
      <c r="K7" s="148">
        <f t="array" ref="K7">PERCENTILE(IF(tblAllAmSals[Job Type]=$F7,tblAllAmSals[Salary in USD],""),K$4)</f>
        <v>150000</v>
      </c>
      <c r="L7" s="148">
        <f t="array" ref="L7">MAX(IF(tblAllAmSals[Job Type]=$F7,tblAllAmSals[Salary in USD],""))</f>
        <v>300000</v>
      </c>
      <c r="M7" s="147">
        <f t="shared" si="0"/>
        <v>74000</v>
      </c>
      <c r="N7" s="147">
        <f t="shared" si="1"/>
        <v>150000</v>
      </c>
    </row>
    <row r="8" spans="1:14">
      <c r="B8" s="139">
        <v>85000</v>
      </c>
      <c r="C8" s="138" t="s">
        <v>338</v>
      </c>
      <c r="F8" s="150" t="s">
        <v>337</v>
      </c>
      <c r="G8" s="149">
        <f>COUNTIF(tblAllAmSals[Job Type],F8)</f>
        <v>145</v>
      </c>
      <c r="H8" s="148">
        <f t="array" ref="H8">MIN(IF(tblAllAmSals[Job Type]=$F8,tblAllAmSals[Salary in USD],""))</f>
        <v>15000</v>
      </c>
      <c r="I8" s="148">
        <f t="array" ref="I8">PERCENTILE(IF(tblAllAmSals[Job Type]=$F8,tblAllAmSals[Salary in USD],""),I$4)</f>
        <v>52500</v>
      </c>
      <c r="J8" s="148">
        <f t="array" ref="J8">PERCENTILE(IF(tblAllAmSals[Job Type]=$F8,tblAllAmSals[Salary in USD],""),J$4)</f>
        <v>70000</v>
      </c>
      <c r="K8" s="148">
        <f t="array" ref="K8">PERCENTILE(IF(tblAllAmSals[Job Type]=$F8,tblAllAmSals[Salary in USD],""),K$4)</f>
        <v>90000</v>
      </c>
      <c r="L8" s="148">
        <f t="array" ref="L8">MAX(IF(tblAllAmSals[Job Type]=$F8,tblAllAmSals[Salary in USD],""))</f>
        <v>400000</v>
      </c>
      <c r="M8" s="147">
        <f t="shared" si="0"/>
        <v>37500</v>
      </c>
      <c r="N8" s="147">
        <f t="shared" si="1"/>
        <v>310000</v>
      </c>
    </row>
    <row r="9" spans="1:14">
      <c r="B9" s="141">
        <v>75000</v>
      </c>
      <c r="C9" s="140" t="s">
        <v>338</v>
      </c>
      <c r="F9" s="150" t="s">
        <v>342</v>
      </c>
      <c r="G9" s="149">
        <f>COUNTIF(tblAllAmSals[Job Type],F9)</f>
        <v>18</v>
      </c>
      <c r="H9" s="148">
        <f t="array" ref="H9">MIN(IF(tblAllAmSals[Job Type]=$F9,tblAllAmSals[Salary in USD],""))</f>
        <v>12000</v>
      </c>
      <c r="I9" s="148">
        <f t="array" ref="I9">PERCENTILE(IF(tblAllAmSals[Job Type]=$F9,tblAllAmSals[Salary in USD],""),I$4)</f>
        <v>69750</v>
      </c>
      <c r="J9" s="148">
        <f t="array" ref="J9">PERCENTILE(IF(tblAllAmSals[Job Type]=$F9,tblAllAmSals[Salary in USD],""),J$4)</f>
        <v>87500</v>
      </c>
      <c r="K9" s="148">
        <f t="array" ref="K9">PERCENTILE(IF(tblAllAmSals[Job Type]=$F9,tblAllAmSals[Salary in USD],""),K$4)</f>
        <v>113250</v>
      </c>
      <c r="L9" s="148">
        <f t="array" ref="L9">MAX(IF(tblAllAmSals[Job Type]=$F9,tblAllAmSals[Salary in USD],""))</f>
        <v>250000</v>
      </c>
      <c r="M9" s="147">
        <f t="shared" si="0"/>
        <v>57750</v>
      </c>
      <c r="N9" s="147">
        <f t="shared" si="1"/>
        <v>136750</v>
      </c>
    </row>
    <row r="10" spans="1:14">
      <c r="B10" s="139">
        <v>96000</v>
      </c>
      <c r="C10" s="138" t="s">
        <v>334</v>
      </c>
      <c r="F10" s="150" t="s">
        <v>336</v>
      </c>
      <c r="G10" s="149">
        <f>COUNTIF(tblAllAmSals[Job Type],F10)</f>
        <v>42</v>
      </c>
      <c r="H10" s="148">
        <f t="array" ref="H10">MIN(IF(tblAllAmSals[Job Type]=$F10,tblAllAmSals[Salary in USD],""))</f>
        <v>22880</v>
      </c>
      <c r="I10" s="148">
        <f t="array" ref="I10">PERCENTILE(IF(tblAllAmSals[Job Type]=$F10,tblAllAmSals[Salary in USD],""),I$4)</f>
        <v>45750</v>
      </c>
      <c r="J10" s="148">
        <f t="array" ref="J10">PERCENTILE(IF(tblAllAmSals[Job Type]=$F10,tblAllAmSals[Salary in USD],""),J$4)</f>
        <v>59000</v>
      </c>
      <c r="K10" s="148">
        <f t="array" ref="K10">PERCENTILE(IF(tblAllAmSals[Job Type]=$F10,tblAllAmSals[Salary in USD],""),K$4)</f>
        <v>75000</v>
      </c>
      <c r="L10" s="148">
        <f t="array" ref="L10">MAX(IF(tblAllAmSals[Job Type]=$F10,tblAllAmSals[Salary in USD],""))</f>
        <v>150000</v>
      </c>
      <c r="M10" s="147">
        <f t="shared" si="0"/>
        <v>22870</v>
      </c>
      <c r="N10" s="147">
        <f t="shared" si="1"/>
        <v>75000</v>
      </c>
    </row>
    <row r="11" spans="1:14">
      <c r="B11" s="141">
        <v>75000</v>
      </c>
      <c r="C11" s="140" t="s">
        <v>335</v>
      </c>
      <c r="F11" s="150" t="s">
        <v>339</v>
      </c>
      <c r="G11" s="149">
        <f>COUNTIF(tblAllAmSals[Job Type],F11)</f>
        <v>25</v>
      </c>
      <c r="H11" s="148">
        <f t="array" ref="H11">MIN(IF(tblAllAmSals[Job Type]=$F11,tblAllAmSals[Salary in USD],""))</f>
        <v>31000</v>
      </c>
      <c r="I11" s="148">
        <f t="array" ref="I11">PERCENTILE(IF(tblAllAmSals[Job Type]=$F11,tblAllAmSals[Salary in USD],""),I$4)</f>
        <v>45000</v>
      </c>
      <c r="J11" s="148">
        <f t="array" ref="J11">PERCENTILE(IF(tblAllAmSals[Job Type]=$F11,tblAllAmSals[Salary in USD],""),J$4)</f>
        <v>50000</v>
      </c>
      <c r="K11" s="148">
        <f t="array" ref="K11">PERCENTILE(IF(tblAllAmSals[Job Type]=$F11,tblAllAmSals[Salary in USD],""),K$4)</f>
        <v>73000</v>
      </c>
      <c r="L11" s="148">
        <f t="array" ref="L11">MAX(IF(tblAllAmSals[Job Type]=$F11,tblAllAmSals[Salary in USD],""))</f>
        <v>400000</v>
      </c>
      <c r="M11" s="147">
        <f t="shared" si="0"/>
        <v>14000</v>
      </c>
      <c r="N11" s="147">
        <f t="shared" si="1"/>
        <v>327000</v>
      </c>
    </row>
    <row r="12" spans="1:14">
      <c r="B12" s="139">
        <v>40000</v>
      </c>
      <c r="C12" s="138" t="s">
        <v>337</v>
      </c>
      <c r="F12" s="150" t="s">
        <v>340</v>
      </c>
      <c r="G12" s="149">
        <f>COUNTIF(tblAllAmSals[Job Type],F12)</f>
        <v>17</v>
      </c>
      <c r="H12" s="148">
        <f t="array" ref="H12">MIN(IF(tblAllAmSals[Job Type]=$F12,tblAllAmSals[Salary in USD],""))</f>
        <v>24000</v>
      </c>
      <c r="I12" s="148">
        <f t="array" ref="I12">PERCENTILE(IF(tblAllAmSals[Job Type]=$F12,tblAllAmSals[Salary in USD],""),I$4)</f>
        <v>65000</v>
      </c>
      <c r="J12" s="148">
        <f t="array" ref="J12">PERCENTILE(IF(tblAllAmSals[Job Type]=$F12,tblAllAmSals[Salary in USD],""),J$4)</f>
        <v>80000</v>
      </c>
      <c r="K12" s="148">
        <f t="array" ref="K12">PERCENTILE(IF(tblAllAmSals[Job Type]=$F12,tblAllAmSals[Salary in USD],""),K$4)</f>
        <v>99000</v>
      </c>
      <c r="L12" s="148">
        <f t="array" ref="L12">MAX(IF(tblAllAmSals[Job Type]=$F12,tblAllAmSals[Salary in USD],""))</f>
        <v>214000</v>
      </c>
      <c r="M12" s="147">
        <f t="shared" si="0"/>
        <v>41000</v>
      </c>
      <c r="N12" s="147">
        <f t="shared" si="1"/>
        <v>115000</v>
      </c>
    </row>
    <row r="13" spans="1:14">
      <c r="B13" s="141">
        <v>60000</v>
      </c>
      <c r="C13" s="140" t="s">
        <v>334</v>
      </c>
    </row>
    <row r="14" spans="1:14" ht="15">
      <c r="B14" s="139">
        <v>150000</v>
      </c>
      <c r="C14" s="138" t="s">
        <v>337</v>
      </c>
      <c r="F14" s="70" t="s">
        <v>353</v>
      </c>
    </row>
    <row r="15" spans="1:14">
      <c r="B15" s="141">
        <v>69000</v>
      </c>
      <c r="C15" s="140" t="s">
        <v>338</v>
      </c>
      <c r="E15" s="146">
        <v>1</v>
      </c>
      <c r="F15" s="143" t="str">
        <f>INDEX(lstJobs,$E15)</f>
        <v>Analyst</v>
      </c>
      <c r="G15" s="146">
        <f t="shared" ref="G15:N16" si="2">INDEX(G$5:G$12,$E15)</f>
        <v>297</v>
      </c>
      <c r="H15" s="143">
        <f t="shared" si="2"/>
        <v>10000</v>
      </c>
      <c r="I15" s="143">
        <f t="shared" si="2"/>
        <v>46000</v>
      </c>
      <c r="J15" s="143">
        <f t="shared" si="2"/>
        <v>60000</v>
      </c>
      <c r="K15" s="143">
        <f t="shared" si="2"/>
        <v>75000</v>
      </c>
      <c r="L15" s="143">
        <f t="shared" si="2"/>
        <v>160000</v>
      </c>
      <c r="M15" s="143">
        <f t="shared" si="2"/>
        <v>36000</v>
      </c>
      <c r="N15" s="143">
        <f t="shared" si="2"/>
        <v>85000</v>
      </c>
    </row>
    <row r="16" spans="1:14">
      <c r="B16" s="139">
        <v>30000</v>
      </c>
      <c r="C16" s="138" t="s">
        <v>342</v>
      </c>
      <c r="E16" s="146">
        <v>2</v>
      </c>
      <c r="F16" s="143" t="str">
        <f>INDEX(lstJobs,$E16)</f>
        <v>Engineer</v>
      </c>
      <c r="G16" s="146">
        <f t="shared" si="2"/>
        <v>26</v>
      </c>
      <c r="H16" s="143">
        <f t="shared" si="2"/>
        <v>24000</v>
      </c>
      <c r="I16" s="143">
        <f t="shared" si="2"/>
        <v>57750</v>
      </c>
      <c r="J16" s="143">
        <f t="shared" si="2"/>
        <v>73250</v>
      </c>
      <c r="K16" s="143">
        <f t="shared" si="2"/>
        <v>85000</v>
      </c>
      <c r="L16" s="143">
        <f t="shared" si="2"/>
        <v>130000</v>
      </c>
      <c r="M16" s="143">
        <f t="shared" si="2"/>
        <v>33750</v>
      </c>
      <c r="N16" s="143">
        <f t="shared" si="2"/>
        <v>45000</v>
      </c>
    </row>
    <row r="17" spans="2:9">
      <c r="B17" s="141">
        <v>58000</v>
      </c>
      <c r="C17" s="140" t="s">
        <v>336</v>
      </c>
    </row>
    <row r="18" spans="2:9">
      <c r="B18" s="139">
        <v>90000</v>
      </c>
      <c r="C18" s="138" t="s">
        <v>341</v>
      </c>
      <c r="F18" t="str">
        <f>"Salary distribution: "&amp;F15&amp;" vs. "&amp;F16</f>
        <v>Salary distribution: Analyst vs. Engineer</v>
      </c>
    </row>
    <row r="19" spans="2:9">
      <c r="B19" s="141">
        <v>12000</v>
      </c>
      <c r="C19" s="140" t="s">
        <v>342</v>
      </c>
    </row>
    <row r="20" spans="2:9" ht="15">
      <c r="B20" s="139">
        <v>57000</v>
      </c>
      <c r="C20" s="138" t="s">
        <v>336</v>
      </c>
      <c r="F20" s="70" t="s">
        <v>352</v>
      </c>
    </row>
    <row r="21" spans="2:9">
      <c r="B21" s="141">
        <v>62000</v>
      </c>
      <c r="C21" s="140" t="s">
        <v>334</v>
      </c>
    </row>
    <row r="22" spans="2:9" ht="15">
      <c r="B22" s="139">
        <v>38000</v>
      </c>
      <c r="C22" s="138" t="s">
        <v>334</v>
      </c>
      <c r="F22" s="145" t="s">
        <v>351</v>
      </c>
      <c r="G22" s="144" t="s">
        <v>260</v>
      </c>
      <c r="I22" s="144" t="s">
        <v>350</v>
      </c>
    </row>
    <row r="23" spans="2:9">
      <c r="B23" s="141">
        <v>41000</v>
      </c>
      <c r="C23" s="140" t="s">
        <v>339</v>
      </c>
      <c r="F23" s="143" t="s">
        <v>349</v>
      </c>
      <c r="G23" s="143">
        <f>H5</f>
        <v>10000</v>
      </c>
      <c r="I23" s="143">
        <f>G24-G23</f>
        <v>36000</v>
      </c>
    </row>
    <row r="24" spans="2:9">
      <c r="B24" s="139">
        <v>68000</v>
      </c>
      <c r="C24" s="138" t="s">
        <v>334</v>
      </c>
      <c r="F24" s="143" t="s">
        <v>348</v>
      </c>
      <c r="G24" s="143">
        <f>I5</f>
        <v>46000</v>
      </c>
      <c r="I24" s="143"/>
    </row>
    <row r="25" spans="2:9">
      <c r="B25" s="141">
        <v>85000</v>
      </c>
      <c r="C25" s="140" t="s">
        <v>337</v>
      </c>
      <c r="F25" s="143" t="s">
        <v>347</v>
      </c>
      <c r="G25" s="143">
        <f>J5</f>
        <v>60000</v>
      </c>
      <c r="I25" s="143"/>
    </row>
    <row r="26" spans="2:9">
      <c r="B26" s="139">
        <v>85087</v>
      </c>
      <c r="C26" s="138" t="s">
        <v>334</v>
      </c>
      <c r="F26" s="143" t="s">
        <v>346</v>
      </c>
      <c r="G26" s="143">
        <f>K5</f>
        <v>75000</v>
      </c>
      <c r="I26" s="143"/>
    </row>
    <row r="27" spans="2:9">
      <c r="B27" s="141">
        <v>50000</v>
      </c>
      <c r="C27" s="140" t="s">
        <v>334</v>
      </c>
      <c r="F27" s="143" t="s">
        <v>345</v>
      </c>
      <c r="G27" s="143">
        <f>L5</f>
        <v>160000</v>
      </c>
      <c r="I27" s="143">
        <f>G27-G26</f>
        <v>85000</v>
      </c>
    </row>
    <row r="28" spans="2:9">
      <c r="B28" s="139">
        <v>57000</v>
      </c>
      <c r="C28" s="138" t="s">
        <v>334</v>
      </c>
    </row>
    <row r="29" spans="2:9">
      <c r="B29" s="141">
        <v>75000</v>
      </c>
      <c r="C29" s="140" t="s">
        <v>337</v>
      </c>
    </row>
    <row r="30" spans="2:9">
      <c r="B30" s="139">
        <v>15000</v>
      </c>
      <c r="C30" s="138" t="s">
        <v>342</v>
      </c>
    </row>
    <row r="31" spans="2:9">
      <c r="B31" s="141">
        <v>50000</v>
      </c>
      <c r="C31" s="140" t="s">
        <v>337</v>
      </c>
    </row>
    <row r="32" spans="2:9">
      <c r="B32" s="139">
        <v>150000</v>
      </c>
      <c r="C32" s="138" t="s">
        <v>335</v>
      </c>
    </row>
    <row r="33" spans="2:7">
      <c r="B33" s="141">
        <v>120000</v>
      </c>
      <c r="C33" s="140" t="s">
        <v>337</v>
      </c>
    </row>
    <row r="34" spans="2:7">
      <c r="B34" s="139">
        <v>110000</v>
      </c>
      <c r="C34" s="138" t="s">
        <v>338</v>
      </c>
    </row>
    <row r="35" spans="2:7">
      <c r="B35" s="141">
        <v>40000</v>
      </c>
      <c r="C35" s="140" t="s">
        <v>334</v>
      </c>
    </row>
    <row r="36" spans="2:7">
      <c r="B36" s="139">
        <v>125000</v>
      </c>
      <c r="C36" s="138" t="s">
        <v>335</v>
      </c>
    </row>
    <row r="37" spans="2:7">
      <c r="B37" s="141">
        <v>36000</v>
      </c>
      <c r="C37" s="140" t="s">
        <v>337</v>
      </c>
    </row>
    <row r="38" spans="2:7">
      <c r="B38" s="139">
        <v>75000</v>
      </c>
      <c r="C38" s="138" t="s">
        <v>334</v>
      </c>
    </row>
    <row r="39" spans="2:7">
      <c r="B39" s="141">
        <v>95000</v>
      </c>
      <c r="C39" s="140" t="s">
        <v>335</v>
      </c>
    </row>
    <row r="40" spans="2:7">
      <c r="B40" s="139">
        <v>24000</v>
      </c>
      <c r="C40" s="138" t="s">
        <v>337</v>
      </c>
    </row>
    <row r="41" spans="2:7">
      <c r="B41" s="141">
        <v>91000</v>
      </c>
      <c r="C41" s="140" t="s">
        <v>337</v>
      </c>
    </row>
    <row r="42" spans="2:7">
      <c r="B42" s="139">
        <v>40000</v>
      </c>
      <c r="C42" s="138" t="s">
        <v>334</v>
      </c>
    </row>
    <row r="43" spans="2:7">
      <c r="B43" s="141">
        <v>57000</v>
      </c>
      <c r="C43" s="140" t="s">
        <v>337</v>
      </c>
    </row>
    <row r="44" spans="2:7">
      <c r="B44" s="139">
        <v>74000</v>
      </c>
      <c r="C44" s="138" t="s">
        <v>342</v>
      </c>
    </row>
    <row r="45" spans="2:7" ht="15">
      <c r="B45" s="141">
        <v>80000</v>
      </c>
      <c r="C45" s="140" t="s">
        <v>334</v>
      </c>
      <c r="G45" s="142" t="s">
        <v>344</v>
      </c>
    </row>
    <row r="46" spans="2:7">
      <c r="B46" s="139">
        <v>90000</v>
      </c>
      <c r="C46" s="138" t="s">
        <v>339</v>
      </c>
    </row>
    <row r="47" spans="2:7">
      <c r="B47" s="141">
        <v>52000</v>
      </c>
      <c r="C47" s="140" t="s">
        <v>337</v>
      </c>
    </row>
    <row r="48" spans="2:7">
      <c r="B48" s="139">
        <v>36000</v>
      </c>
      <c r="C48" s="138" t="s">
        <v>334</v>
      </c>
    </row>
    <row r="49" spans="2:3">
      <c r="B49" s="141">
        <v>57400</v>
      </c>
      <c r="C49" s="140" t="s">
        <v>334</v>
      </c>
    </row>
    <row r="50" spans="2:3">
      <c r="B50" s="139">
        <v>66000</v>
      </c>
      <c r="C50" s="138" t="s">
        <v>334</v>
      </c>
    </row>
    <row r="51" spans="2:3">
      <c r="B51" s="141">
        <v>85000</v>
      </c>
      <c r="C51" s="140" t="s">
        <v>334</v>
      </c>
    </row>
    <row r="52" spans="2:3">
      <c r="B52" s="139">
        <v>50000</v>
      </c>
      <c r="C52" s="138" t="s">
        <v>339</v>
      </c>
    </row>
    <row r="53" spans="2:3">
      <c r="B53" s="141">
        <v>58000</v>
      </c>
      <c r="C53" s="140" t="s">
        <v>337</v>
      </c>
    </row>
    <row r="54" spans="2:3">
      <c r="B54" s="139">
        <v>37900</v>
      </c>
      <c r="C54" s="138" t="s">
        <v>336</v>
      </c>
    </row>
    <row r="55" spans="2:3">
      <c r="B55" s="141">
        <v>67000</v>
      </c>
      <c r="C55" s="140" t="s">
        <v>334</v>
      </c>
    </row>
    <row r="56" spans="2:3">
      <c r="B56" s="139">
        <v>56160</v>
      </c>
      <c r="C56" s="138" t="s">
        <v>334</v>
      </c>
    </row>
    <row r="57" spans="2:3">
      <c r="B57" s="141">
        <v>52000</v>
      </c>
      <c r="C57" s="140" t="s">
        <v>334</v>
      </c>
    </row>
    <row r="58" spans="2:3">
      <c r="B58" s="139">
        <v>70000</v>
      </c>
      <c r="C58" s="138" t="s">
        <v>336</v>
      </c>
    </row>
    <row r="59" spans="2:3">
      <c r="B59" s="141">
        <v>50000</v>
      </c>
      <c r="C59" s="140" t="s">
        <v>339</v>
      </c>
    </row>
    <row r="60" spans="2:3">
      <c r="B60" s="139">
        <v>80000</v>
      </c>
      <c r="C60" s="138" t="s">
        <v>334</v>
      </c>
    </row>
    <row r="61" spans="2:3">
      <c r="B61" s="141">
        <v>128000</v>
      </c>
      <c r="C61" s="140" t="s">
        <v>337</v>
      </c>
    </row>
    <row r="62" spans="2:3">
      <c r="B62" s="139">
        <v>44000</v>
      </c>
      <c r="C62" s="138" t="s">
        <v>337</v>
      </c>
    </row>
    <row r="63" spans="2:3">
      <c r="B63" s="141">
        <v>65000</v>
      </c>
      <c r="C63" s="140" t="s">
        <v>336</v>
      </c>
    </row>
    <row r="64" spans="2:3">
      <c r="B64" s="139">
        <v>45000</v>
      </c>
      <c r="C64" s="138" t="s">
        <v>334</v>
      </c>
    </row>
    <row r="65" spans="2:3">
      <c r="B65" s="141">
        <v>54000</v>
      </c>
      <c r="C65" s="140" t="s">
        <v>334</v>
      </c>
    </row>
    <row r="66" spans="2:3">
      <c r="B66" s="139">
        <v>71000</v>
      </c>
      <c r="C66" s="138" t="s">
        <v>334</v>
      </c>
    </row>
    <row r="67" spans="2:3">
      <c r="B67" s="141">
        <v>40000</v>
      </c>
      <c r="C67" s="140" t="s">
        <v>334</v>
      </c>
    </row>
    <row r="68" spans="2:3">
      <c r="B68" s="139">
        <v>53000</v>
      </c>
      <c r="C68" s="138" t="s">
        <v>334</v>
      </c>
    </row>
    <row r="69" spans="2:3">
      <c r="B69" s="141">
        <v>104000</v>
      </c>
      <c r="C69" s="140" t="s">
        <v>335</v>
      </c>
    </row>
    <row r="70" spans="2:3">
      <c r="B70" s="139">
        <v>57000</v>
      </c>
      <c r="C70" s="138" t="s">
        <v>338</v>
      </c>
    </row>
    <row r="71" spans="2:3">
      <c r="B71" s="141">
        <v>45000</v>
      </c>
      <c r="C71" s="140" t="s">
        <v>334</v>
      </c>
    </row>
    <row r="72" spans="2:3">
      <c r="B72" s="139">
        <v>92000</v>
      </c>
      <c r="C72" s="138" t="s">
        <v>334</v>
      </c>
    </row>
    <row r="73" spans="2:3">
      <c r="B73" s="141">
        <v>88000</v>
      </c>
      <c r="C73" s="140" t="s">
        <v>337</v>
      </c>
    </row>
    <row r="74" spans="2:3">
      <c r="B74" s="139">
        <v>80000</v>
      </c>
      <c r="C74" s="138" t="s">
        <v>334</v>
      </c>
    </row>
    <row r="75" spans="2:3">
      <c r="B75" s="141">
        <v>69000</v>
      </c>
      <c r="C75" s="140" t="s">
        <v>342</v>
      </c>
    </row>
    <row r="76" spans="2:3">
      <c r="B76" s="139">
        <v>35000</v>
      </c>
      <c r="C76" s="138" t="s">
        <v>337</v>
      </c>
    </row>
    <row r="77" spans="2:3">
      <c r="B77" s="141">
        <v>96000</v>
      </c>
      <c r="C77" s="140" t="s">
        <v>334</v>
      </c>
    </row>
    <row r="78" spans="2:3">
      <c r="B78" s="139">
        <v>65000</v>
      </c>
      <c r="C78" s="138" t="s">
        <v>336</v>
      </c>
    </row>
    <row r="79" spans="2:3">
      <c r="B79" s="141">
        <v>37440</v>
      </c>
      <c r="C79" s="140" t="s">
        <v>334</v>
      </c>
    </row>
    <row r="80" spans="2:3">
      <c r="B80" s="139">
        <v>90000</v>
      </c>
      <c r="C80" s="138" t="s">
        <v>334</v>
      </c>
    </row>
    <row r="81" spans="2:3">
      <c r="B81" s="141">
        <v>66500</v>
      </c>
      <c r="C81" s="140" t="s">
        <v>334</v>
      </c>
    </row>
    <row r="82" spans="2:3">
      <c r="B82" s="139">
        <v>100000</v>
      </c>
      <c r="C82" s="138" t="s">
        <v>336</v>
      </c>
    </row>
    <row r="83" spans="2:3">
      <c r="B83" s="141">
        <v>75000</v>
      </c>
      <c r="C83" s="140" t="s">
        <v>334</v>
      </c>
    </row>
    <row r="84" spans="2:3">
      <c r="B84" s="139">
        <v>55000</v>
      </c>
      <c r="C84" s="138" t="s">
        <v>337</v>
      </c>
    </row>
    <row r="85" spans="2:3">
      <c r="B85" s="141">
        <v>60000</v>
      </c>
      <c r="C85" s="140" t="s">
        <v>334</v>
      </c>
    </row>
    <row r="86" spans="2:3">
      <c r="B86" s="139">
        <v>22880</v>
      </c>
      <c r="C86" s="138" t="s">
        <v>336</v>
      </c>
    </row>
    <row r="87" spans="2:3">
      <c r="B87" s="141">
        <v>80000</v>
      </c>
      <c r="C87" s="140" t="s">
        <v>342</v>
      </c>
    </row>
    <row r="88" spans="2:3">
      <c r="B88" s="139">
        <v>46584</v>
      </c>
      <c r="C88" s="138" t="s">
        <v>334</v>
      </c>
    </row>
    <row r="89" spans="2:3">
      <c r="B89" s="141">
        <v>67000</v>
      </c>
      <c r="C89" s="140" t="s">
        <v>334</v>
      </c>
    </row>
    <row r="90" spans="2:3">
      <c r="B90" s="139">
        <v>92000</v>
      </c>
      <c r="C90" s="138" t="s">
        <v>338</v>
      </c>
    </row>
    <row r="91" spans="2:3">
      <c r="B91" s="141">
        <v>75000</v>
      </c>
      <c r="C91" s="140" t="s">
        <v>339</v>
      </c>
    </row>
    <row r="92" spans="2:3">
      <c r="B92" s="139">
        <v>40000</v>
      </c>
      <c r="C92" s="138" t="s">
        <v>334</v>
      </c>
    </row>
    <row r="93" spans="2:3">
      <c r="B93" s="141">
        <v>111680</v>
      </c>
      <c r="C93" s="140" t="s">
        <v>334</v>
      </c>
    </row>
    <row r="94" spans="2:3">
      <c r="B94" s="139">
        <v>70000</v>
      </c>
      <c r="C94" s="138" t="s">
        <v>337</v>
      </c>
    </row>
    <row r="95" spans="2:3">
      <c r="B95" s="141">
        <v>40700</v>
      </c>
      <c r="C95" s="140" t="s">
        <v>334</v>
      </c>
    </row>
    <row r="96" spans="2:3">
      <c r="B96" s="139">
        <v>40000</v>
      </c>
      <c r="C96" s="138" t="s">
        <v>334</v>
      </c>
    </row>
    <row r="97" spans="2:3">
      <c r="B97" s="141">
        <v>60000</v>
      </c>
      <c r="C97" s="140" t="s">
        <v>336</v>
      </c>
    </row>
    <row r="98" spans="2:3">
      <c r="B98" s="139">
        <v>80000</v>
      </c>
      <c r="C98" s="138" t="s">
        <v>337</v>
      </c>
    </row>
    <row r="99" spans="2:3">
      <c r="B99" s="141">
        <v>28000</v>
      </c>
      <c r="C99" s="140" t="s">
        <v>334</v>
      </c>
    </row>
    <row r="100" spans="2:3">
      <c r="B100" s="139">
        <v>60000</v>
      </c>
      <c r="C100" s="138" t="s">
        <v>334</v>
      </c>
    </row>
    <row r="101" spans="2:3">
      <c r="B101" s="141">
        <v>96000</v>
      </c>
      <c r="C101" s="140" t="s">
        <v>339</v>
      </c>
    </row>
    <row r="102" spans="2:3">
      <c r="B102" s="139">
        <v>67000</v>
      </c>
      <c r="C102" s="138" t="s">
        <v>334</v>
      </c>
    </row>
    <row r="103" spans="2:3">
      <c r="B103" s="141">
        <v>70000</v>
      </c>
      <c r="C103" s="140" t="s">
        <v>334</v>
      </c>
    </row>
    <row r="104" spans="2:3">
      <c r="B104" s="139">
        <v>99000</v>
      </c>
      <c r="C104" s="138" t="s">
        <v>340</v>
      </c>
    </row>
    <row r="105" spans="2:3">
      <c r="B105" s="141">
        <v>90000</v>
      </c>
      <c r="C105" s="140" t="s">
        <v>337</v>
      </c>
    </row>
    <row r="106" spans="2:3">
      <c r="B106" s="139">
        <v>51000</v>
      </c>
      <c r="C106" s="138" t="s">
        <v>337</v>
      </c>
    </row>
    <row r="107" spans="2:3">
      <c r="B107" s="141">
        <v>100000</v>
      </c>
      <c r="C107" s="140" t="s">
        <v>337</v>
      </c>
    </row>
    <row r="108" spans="2:3">
      <c r="B108" s="139">
        <v>108160</v>
      </c>
      <c r="C108" s="138" t="s">
        <v>334</v>
      </c>
    </row>
    <row r="109" spans="2:3">
      <c r="B109" s="141">
        <v>50000</v>
      </c>
      <c r="C109" s="140" t="s">
        <v>337</v>
      </c>
    </row>
    <row r="110" spans="2:3">
      <c r="B110" s="139">
        <v>400000</v>
      </c>
      <c r="C110" s="138" t="s">
        <v>337</v>
      </c>
    </row>
    <row r="111" spans="2:3">
      <c r="B111" s="141">
        <v>43000</v>
      </c>
      <c r="C111" s="140" t="s">
        <v>334</v>
      </c>
    </row>
    <row r="112" spans="2:3">
      <c r="B112" s="139">
        <v>41000</v>
      </c>
      <c r="C112" s="138" t="s">
        <v>337</v>
      </c>
    </row>
    <row r="113" spans="2:3">
      <c r="B113" s="141">
        <v>100000</v>
      </c>
      <c r="C113" s="140" t="s">
        <v>335</v>
      </c>
    </row>
    <row r="114" spans="2:3">
      <c r="B114" s="139">
        <v>42140</v>
      </c>
      <c r="C114" s="138" t="s">
        <v>334</v>
      </c>
    </row>
    <row r="115" spans="2:3">
      <c r="B115" s="141">
        <v>80000</v>
      </c>
      <c r="C115" s="140" t="s">
        <v>334</v>
      </c>
    </row>
    <row r="116" spans="2:3">
      <c r="B116" s="139">
        <v>41600</v>
      </c>
      <c r="C116" s="138" t="s">
        <v>337</v>
      </c>
    </row>
    <row r="117" spans="2:3">
      <c r="B117" s="141">
        <v>45000</v>
      </c>
      <c r="C117" s="140" t="s">
        <v>336</v>
      </c>
    </row>
    <row r="118" spans="2:3">
      <c r="B118" s="139">
        <v>72500</v>
      </c>
      <c r="C118" s="138" t="s">
        <v>340</v>
      </c>
    </row>
    <row r="119" spans="2:3">
      <c r="B119" s="141">
        <v>80000</v>
      </c>
      <c r="C119" s="140" t="s">
        <v>334</v>
      </c>
    </row>
    <row r="120" spans="2:3">
      <c r="B120" s="139">
        <v>50000</v>
      </c>
      <c r="C120" s="138" t="s">
        <v>337</v>
      </c>
    </row>
    <row r="121" spans="2:3">
      <c r="B121" s="141">
        <v>65000</v>
      </c>
      <c r="C121" s="140" t="s">
        <v>339</v>
      </c>
    </row>
    <row r="122" spans="2:3">
      <c r="B122" s="139">
        <v>114000</v>
      </c>
      <c r="C122" s="138" t="s">
        <v>335</v>
      </c>
    </row>
    <row r="123" spans="2:3">
      <c r="B123" s="141">
        <v>95000</v>
      </c>
      <c r="C123" s="140" t="s">
        <v>335</v>
      </c>
    </row>
    <row r="124" spans="2:3">
      <c r="B124" s="139">
        <v>52500</v>
      </c>
      <c r="C124" s="138" t="s">
        <v>334</v>
      </c>
    </row>
    <row r="125" spans="2:3">
      <c r="B125" s="141">
        <v>60000</v>
      </c>
      <c r="C125" s="140" t="s">
        <v>334</v>
      </c>
    </row>
    <row r="126" spans="2:3">
      <c r="B126" s="139">
        <v>65250</v>
      </c>
      <c r="C126" s="138" t="s">
        <v>336</v>
      </c>
    </row>
    <row r="127" spans="2:3">
      <c r="B127" s="141">
        <v>73000</v>
      </c>
      <c r="C127" s="140" t="s">
        <v>334</v>
      </c>
    </row>
    <row r="128" spans="2:3">
      <c r="B128" s="139">
        <v>50000</v>
      </c>
      <c r="C128" s="138" t="s">
        <v>334</v>
      </c>
    </row>
    <row r="129" spans="2:3">
      <c r="B129" s="141">
        <v>79000</v>
      </c>
      <c r="C129" s="140" t="s">
        <v>336</v>
      </c>
    </row>
    <row r="130" spans="2:3">
      <c r="B130" s="139">
        <v>90000</v>
      </c>
      <c r="C130" s="138" t="s">
        <v>337</v>
      </c>
    </row>
    <row r="131" spans="2:3">
      <c r="B131" s="141">
        <v>70000</v>
      </c>
      <c r="C131" s="140" t="s">
        <v>337</v>
      </c>
    </row>
    <row r="132" spans="2:3">
      <c r="B132" s="139">
        <v>80000</v>
      </c>
      <c r="C132" s="138" t="s">
        <v>334</v>
      </c>
    </row>
    <row r="133" spans="2:3">
      <c r="B133" s="141">
        <v>140000</v>
      </c>
      <c r="C133" s="140" t="s">
        <v>337</v>
      </c>
    </row>
    <row r="134" spans="2:3">
      <c r="B134" s="139">
        <v>47700</v>
      </c>
      <c r="C134" s="138" t="s">
        <v>334</v>
      </c>
    </row>
    <row r="135" spans="2:3">
      <c r="B135" s="141">
        <v>52500</v>
      </c>
      <c r="C135" s="140" t="s">
        <v>334</v>
      </c>
    </row>
    <row r="136" spans="2:3">
      <c r="B136" s="139">
        <v>40000</v>
      </c>
      <c r="C136" s="138" t="s">
        <v>334</v>
      </c>
    </row>
    <row r="137" spans="2:3">
      <c r="B137" s="141">
        <v>31000</v>
      </c>
      <c r="C137" s="140" t="s">
        <v>334</v>
      </c>
    </row>
    <row r="138" spans="2:3">
      <c r="B138" s="139">
        <v>130000</v>
      </c>
      <c r="C138" s="138" t="s">
        <v>337</v>
      </c>
    </row>
    <row r="139" spans="2:3">
      <c r="B139" s="141">
        <v>51000</v>
      </c>
      <c r="C139" s="140" t="s">
        <v>334</v>
      </c>
    </row>
    <row r="140" spans="2:3">
      <c r="B140" s="139">
        <v>73000</v>
      </c>
      <c r="C140" s="138" t="s">
        <v>339</v>
      </c>
    </row>
    <row r="141" spans="2:3">
      <c r="B141" s="141">
        <v>62400</v>
      </c>
      <c r="C141" s="140" t="s">
        <v>336</v>
      </c>
    </row>
    <row r="142" spans="2:3">
      <c r="B142" s="139">
        <v>54000</v>
      </c>
      <c r="C142" s="138" t="s">
        <v>337</v>
      </c>
    </row>
    <row r="143" spans="2:3">
      <c r="B143" s="141">
        <v>77000</v>
      </c>
      <c r="C143" s="140" t="s">
        <v>336</v>
      </c>
    </row>
    <row r="144" spans="2:3">
      <c r="B144" s="139">
        <v>76000</v>
      </c>
      <c r="C144" s="138" t="s">
        <v>337</v>
      </c>
    </row>
    <row r="145" spans="2:3">
      <c r="B145" s="141">
        <v>103000</v>
      </c>
      <c r="C145" s="140" t="s">
        <v>335</v>
      </c>
    </row>
    <row r="146" spans="2:3">
      <c r="B146" s="139">
        <v>40000</v>
      </c>
      <c r="C146" s="138" t="s">
        <v>334</v>
      </c>
    </row>
    <row r="147" spans="2:3">
      <c r="B147" s="141">
        <v>80000</v>
      </c>
      <c r="C147" s="140" t="s">
        <v>335</v>
      </c>
    </row>
    <row r="148" spans="2:3">
      <c r="B148" s="139">
        <v>55000</v>
      </c>
      <c r="C148" s="138" t="s">
        <v>334</v>
      </c>
    </row>
    <row r="149" spans="2:3">
      <c r="B149" s="141">
        <v>99000</v>
      </c>
      <c r="C149" s="140" t="s">
        <v>334</v>
      </c>
    </row>
    <row r="150" spans="2:3">
      <c r="B150" s="139">
        <v>75000</v>
      </c>
      <c r="C150" s="138" t="s">
        <v>334</v>
      </c>
    </row>
    <row r="151" spans="2:3">
      <c r="B151" s="141">
        <v>80000</v>
      </c>
      <c r="C151" s="140" t="s">
        <v>337</v>
      </c>
    </row>
    <row r="152" spans="2:3">
      <c r="B152" s="139">
        <v>40000</v>
      </c>
      <c r="C152" s="138" t="s">
        <v>334</v>
      </c>
    </row>
    <row r="153" spans="2:3">
      <c r="B153" s="141">
        <v>46000</v>
      </c>
      <c r="C153" s="140" t="s">
        <v>334</v>
      </c>
    </row>
    <row r="154" spans="2:3">
      <c r="B154" s="139">
        <v>70000</v>
      </c>
      <c r="C154" s="138" t="s">
        <v>338</v>
      </c>
    </row>
    <row r="155" spans="2:3">
      <c r="B155" s="141">
        <v>15000</v>
      </c>
      <c r="C155" s="140" t="s">
        <v>337</v>
      </c>
    </row>
    <row r="156" spans="2:3">
      <c r="B156" s="139">
        <v>68000</v>
      </c>
      <c r="C156" s="138" t="s">
        <v>337</v>
      </c>
    </row>
    <row r="157" spans="2:3">
      <c r="B157" s="141">
        <v>97000</v>
      </c>
      <c r="C157" s="140" t="s">
        <v>334</v>
      </c>
    </row>
    <row r="158" spans="2:3">
      <c r="B158" s="139">
        <v>65000</v>
      </c>
      <c r="C158" s="138" t="s">
        <v>334</v>
      </c>
    </row>
    <row r="159" spans="2:3">
      <c r="B159" s="141">
        <v>50000</v>
      </c>
      <c r="C159" s="140" t="s">
        <v>334</v>
      </c>
    </row>
    <row r="160" spans="2:3">
      <c r="B160" s="139">
        <v>45000</v>
      </c>
      <c r="C160" s="138" t="s">
        <v>334</v>
      </c>
    </row>
    <row r="161" spans="2:3">
      <c r="B161" s="141">
        <v>60000</v>
      </c>
      <c r="C161" s="140" t="s">
        <v>337</v>
      </c>
    </row>
    <row r="162" spans="2:3">
      <c r="B162" s="139">
        <v>31000</v>
      </c>
      <c r="C162" s="138" t="s">
        <v>339</v>
      </c>
    </row>
    <row r="163" spans="2:3">
      <c r="B163" s="141">
        <v>75000</v>
      </c>
      <c r="C163" s="140" t="s">
        <v>334</v>
      </c>
    </row>
    <row r="164" spans="2:3">
      <c r="B164" s="139">
        <v>16000</v>
      </c>
      <c r="C164" s="138" t="s">
        <v>335</v>
      </c>
    </row>
    <row r="165" spans="2:3">
      <c r="B165" s="141">
        <v>36000</v>
      </c>
      <c r="C165" s="140" t="s">
        <v>334</v>
      </c>
    </row>
    <row r="166" spans="2:3">
      <c r="B166" s="139">
        <v>53000</v>
      </c>
      <c r="C166" s="138" t="s">
        <v>334</v>
      </c>
    </row>
    <row r="167" spans="2:3">
      <c r="B167" s="141">
        <v>67000</v>
      </c>
      <c r="C167" s="140" t="s">
        <v>334</v>
      </c>
    </row>
    <row r="168" spans="2:3">
      <c r="B168" s="139">
        <v>85000</v>
      </c>
      <c r="C168" s="138" t="s">
        <v>340</v>
      </c>
    </row>
    <row r="169" spans="2:3">
      <c r="B169" s="141">
        <v>40000</v>
      </c>
      <c r="C169" s="140" t="s">
        <v>337</v>
      </c>
    </row>
    <row r="170" spans="2:3">
      <c r="B170" s="139">
        <v>41000</v>
      </c>
      <c r="C170" s="138" t="s">
        <v>334</v>
      </c>
    </row>
    <row r="171" spans="2:3">
      <c r="B171" s="141">
        <v>125000</v>
      </c>
      <c r="C171" s="140" t="s">
        <v>337</v>
      </c>
    </row>
    <row r="172" spans="2:3">
      <c r="B172" s="139">
        <v>70000</v>
      </c>
      <c r="C172" s="138" t="s">
        <v>334</v>
      </c>
    </row>
    <row r="173" spans="2:3">
      <c r="B173" s="141">
        <v>400000</v>
      </c>
      <c r="C173" s="140" t="s">
        <v>339</v>
      </c>
    </row>
    <row r="174" spans="2:3">
      <c r="B174" s="139">
        <v>55000</v>
      </c>
      <c r="C174" s="138" t="s">
        <v>334</v>
      </c>
    </row>
    <row r="175" spans="2:3">
      <c r="B175" s="141">
        <v>60000</v>
      </c>
      <c r="C175" s="140" t="s">
        <v>334</v>
      </c>
    </row>
    <row r="176" spans="2:3">
      <c r="B176" s="139">
        <v>137500</v>
      </c>
      <c r="C176" s="138" t="s">
        <v>334</v>
      </c>
    </row>
    <row r="177" spans="2:3">
      <c r="B177" s="141">
        <v>47000</v>
      </c>
      <c r="C177" s="140" t="s">
        <v>339</v>
      </c>
    </row>
    <row r="178" spans="2:3">
      <c r="B178" s="139">
        <v>65000</v>
      </c>
      <c r="C178" s="138" t="s">
        <v>334</v>
      </c>
    </row>
    <row r="179" spans="2:3">
      <c r="B179" s="141">
        <v>92000</v>
      </c>
      <c r="C179" s="140" t="s">
        <v>337</v>
      </c>
    </row>
    <row r="180" spans="2:3">
      <c r="B180" s="139">
        <v>108000</v>
      </c>
      <c r="C180" s="138" t="s">
        <v>337</v>
      </c>
    </row>
    <row r="181" spans="2:3">
      <c r="B181" s="141">
        <v>61000</v>
      </c>
      <c r="C181" s="140" t="s">
        <v>334</v>
      </c>
    </row>
    <row r="182" spans="2:3">
      <c r="B182" s="139">
        <v>50000</v>
      </c>
      <c r="C182" s="138" t="s">
        <v>334</v>
      </c>
    </row>
    <row r="183" spans="2:3">
      <c r="B183" s="141">
        <v>150000</v>
      </c>
      <c r="C183" s="140" t="s">
        <v>336</v>
      </c>
    </row>
    <row r="184" spans="2:3">
      <c r="B184" s="139">
        <v>45000</v>
      </c>
      <c r="C184" s="138" t="s">
        <v>339</v>
      </c>
    </row>
    <row r="185" spans="2:3">
      <c r="B185" s="141">
        <v>135000</v>
      </c>
      <c r="C185" s="140" t="s">
        <v>337</v>
      </c>
    </row>
    <row r="186" spans="2:3">
      <c r="B186" s="139">
        <v>29000</v>
      </c>
      <c r="C186" s="138" t="s">
        <v>337</v>
      </c>
    </row>
    <row r="187" spans="2:3">
      <c r="B187" s="141">
        <v>63000</v>
      </c>
      <c r="C187" s="140" t="s">
        <v>334</v>
      </c>
    </row>
    <row r="188" spans="2:3">
      <c r="B188" s="139">
        <v>95000</v>
      </c>
      <c r="C188" s="138" t="s">
        <v>334</v>
      </c>
    </row>
    <row r="189" spans="2:3">
      <c r="B189" s="141">
        <v>53000</v>
      </c>
      <c r="C189" s="140" t="s">
        <v>337</v>
      </c>
    </row>
    <row r="190" spans="2:3">
      <c r="B190" s="139">
        <v>130000</v>
      </c>
      <c r="C190" s="138" t="s">
        <v>338</v>
      </c>
    </row>
    <row r="191" spans="2:3">
      <c r="B191" s="141">
        <v>44200</v>
      </c>
      <c r="C191" s="140" t="s">
        <v>334</v>
      </c>
    </row>
    <row r="192" spans="2:3">
      <c r="B192" s="139">
        <v>56000</v>
      </c>
      <c r="C192" s="138" t="s">
        <v>337</v>
      </c>
    </row>
    <row r="193" spans="2:3">
      <c r="B193" s="141">
        <v>72500</v>
      </c>
      <c r="C193" s="140" t="s">
        <v>338</v>
      </c>
    </row>
    <row r="194" spans="2:3">
      <c r="B194" s="139">
        <v>68000</v>
      </c>
      <c r="C194" s="138" t="s">
        <v>337</v>
      </c>
    </row>
    <row r="195" spans="2:3">
      <c r="B195" s="141">
        <v>75000</v>
      </c>
      <c r="C195" s="140" t="s">
        <v>334</v>
      </c>
    </row>
    <row r="196" spans="2:3">
      <c r="B196" s="139">
        <v>62500</v>
      </c>
      <c r="C196" s="138" t="s">
        <v>335</v>
      </c>
    </row>
    <row r="197" spans="2:3">
      <c r="B197" s="141">
        <v>85000</v>
      </c>
      <c r="C197" s="140" t="s">
        <v>334</v>
      </c>
    </row>
    <row r="198" spans="2:3">
      <c r="B198" s="139">
        <v>89000</v>
      </c>
      <c r="C198" s="138" t="s">
        <v>337</v>
      </c>
    </row>
    <row r="199" spans="2:3">
      <c r="B199" s="141">
        <v>47500</v>
      </c>
      <c r="C199" s="140" t="s">
        <v>337</v>
      </c>
    </row>
    <row r="200" spans="2:3">
      <c r="B200" s="139">
        <v>130000</v>
      </c>
      <c r="C200" s="138" t="s">
        <v>337</v>
      </c>
    </row>
    <row r="201" spans="2:3">
      <c r="B201" s="141">
        <v>41932</v>
      </c>
      <c r="C201" s="140" t="s">
        <v>337</v>
      </c>
    </row>
    <row r="202" spans="2:3">
      <c r="B202" s="139">
        <v>194000</v>
      </c>
      <c r="C202" s="138" t="s">
        <v>335</v>
      </c>
    </row>
    <row r="203" spans="2:3">
      <c r="B203" s="141">
        <v>95000</v>
      </c>
      <c r="C203" s="140" t="s">
        <v>334</v>
      </c>
    </row>
    <row r="204" spans="2:3">
      <c r="B204" s="139">
        <v>48000</v>
      </c>
      <c r="C204" s="138" t="s">
        <v>334</v>
      </c>
    </row>
    <row r="205" spans="2:3">
      <c r="B205" s="141">
        <v>46000</v>
      </c>
      <c r="C205" s="140" t="s">
        <v>334</v>
      </c>
    </row>
    <row r="206" spans="2:3">
      <c r="B206" s="139">
        <v>47000</v>
      </c>
      <c r="C206" s="138" t="s">
        <v>337</v>
      </c>
    </row>
    <row r="207" spans="2:3">
      <c r="B207" s="141">
        <v>44000</v>
      </c>
      <c r="C207" s="140" t="s">
        <v>334</v>
      </c>
    </row>
    <row r="208" spans="2:3">
      <c r="B208" s="139">
        <v>55000</v>
      </c>
      <c r="C208" s="138" t="s">
        <v>336</v>
      </c>
    </row>
    <row r="209" spans="2:3">
      <c r="B209" s="141">
        <v>50000</v>
      </c>
      <c r="C209" s="140" t="s">
        <v>337</v>
      </c>
    </row>
    <row r="210" spans="2:3">
      <c r="B210" s="139">
        <v>45880</v>
      </c>
      <c r="C210" s="138" t="s">
        <v>337</v>
      </c>
    </row>
    <row r="211" spans="2:3">
      <c r="B211" s="141">
        <v>70000</v>
      </c>
      <c r="C211" s="140" t="s">
        <v>337</v>
      </c>
    </row>
    <row r="212" spans="2:3">
      <c r="B212" s="139">
        <v>100000</v>
      </c>
      <c r="C212" s="138" t="s">
        <v>334</v>
      </c>
    </row>
    <row r="213" spans="2:3">
      <c r="B213" s="141">
        <v>85000</v>
      </c>
      <c r="C213" s="140" t="s">
        <v>338</v>
      </c>
    </row>
    <row r="214" spans="2:3">
      <c r="B214" s="139">
        <v>47000</v>
      </c>
      <c r="C214" s="138" t="s">
        <v>337</v>
      </c>
    </row>
    <row r="215" spans="2:3">
      <c r="B215" s="141">
        <v>40000</v>
      </c>
      <c r="C215" s="140" t="s">
        <v>337</v>
      </c>
    </row>
    <row r="216" spans="2:3">
      <c r="B216" s="139">
        <v>34000</v>
      </c>
      <c r="C216" s="138" t="s">
        <v>334</v>
      </c>
    </row>
    <row r="217" spans="2:3">
      <c r="B217" s="141">
        <v>52000</v>
      </c>
      <c r="C217" s="140" t="s">
        <v>334</v>
      </c>
    </row>
    <row r="218" spans="2:3">
      <c r="B218" s="139">
        <v>60000</v>
      </c>
      <c r="C218" s="138" t="s">
        <v>334</v>
      </c>
    </row>
    <row r="219" spans="2:3">
      <c r="B219" s="141">
        <v>56000</v>
      </c>
      <c r="C219" s="140" t="s">
        <v>334</v>
      </c>
    </row>
    <row r="220" spans="2:3">
      <c r="B220" s="139">
        <v>52000</v>
      </c>
      <c r="C220" s="138" t="s">
        <v>336</v>
      </c>
    </row>
    <row r="221" spans="2:3">
      <c r="B221" s="141">
        <v>51613</v>
      </c>
      <c r="C221" s="140" t="s">
        <v>334</v>
      </c>
    </row>
    <row r="222" spans="2:3">
      <c r="B222" s="139">
        <v>56000</v>
      </c>
      <c r="C222" s="138" t="s">
        <v>337</v>
      </c>
    </row>
    <row r="223" spans="2:3">
      <c r="B223" s="141">
        <v>115000</v>
      </c>
      <c r="C223" s="140" t="s">
        <v>342</v>
      </c>
    </row>
    <row r="224" spans="2:3">
      <c r="B224" s="139">
        <v>72000</v>
      </c>
      <c r="C224" s="138" t="s">
        <v>335</v>
      </c>
    </row>
    <row r="225" spans="2:3">
      <c r="B225" s="141">
        <v>90000</v>
      </c>
      <c r="C225" s="140" t="s">
        <v>334</v>
      </c>
    </row>
    <row r="226" spans="2:3">
      <c r="B226" s="139">
        <v>250000</v>
      </c>
      <c r="C226" s="138" t="s">
        <v>342</v>
      </c>
    </row>
    <row r="227" spans="2:3">
      <c r="B227" s="141">
        <v>30000</v>
      </c>
      <c r="C227" s="140" t="s">
        <v>337</v>
      </c>
    </row>
    <row r="228" spans="2:3">
      <c r="B228" s="139">
        <v>24000</v>
      </c>
      <c r="C228" s="138" t="s">
        <v>338</v>
      </c>
    </row>
    <row r="229" spans="2:3">
      <c r="B229" s="141">
        <v>60000</v>
      </c>
      <c r="C229" s="140" t="s">
        <v>337</v>
      </c>
    </row>
    <row r="230" spans="2:3">
      <c r="B230" s="139">
        <v>76600</v>
      </c>
      <c r="C230" s="138" t="s">
        <v>334</v>
      </c>
    </row>
    <row r="231" spans="2:3">
      <c r="B231" s="141">
        <v>90000</v>
      </c>
      <c r="C231" s="140" t="s">
        <v>334</v>
      </c>
    </row>
    <row r="232" spans="2:3">
      <c r="B232" s="139">
        <v>75000</v>
      </c>
      <c r="C232" s="138" t="s">
        <v>334</v>
      </c>
    </row>
    <row r="233" spans="2:3">
      <c r="B233" s="141">
        <v>72000</v>
      </c>
      <c r="C233" s="140" t="s">
        <v>334</v>
      </c>
    </row>
    <row r="234" spans="2:3">
      <c r="B234" s="139">
        <v>65000</v>
      </c>
      <c r="C234" s="138" t="s">
        <v>334</v>
      </c>
    </row>
    <row r="235" spans="2:3">
      <c r="B235" s="141">
        <v>120000</v>
      </c>
      <c r="C235" s="140" t="s">
        <v>335</v>
      </c>
    </row>
    <row r="236" spans="2:3">
      <c r="B236" s="139">
        <v>80000</v>
      </c>
      <c r="C236" s="138" t="s">
        <v>334</v>
      </c>
    </row>
    <row r="237" spans="2:3">
      <c r="B237" s="141">
        <v>51000</v>
      </c>
      <c r="C237" s="140" t="s">
        <v>337</v>
      </c>
    </row>
    <row r="238" spans="2:3">
      <c r="B238" s="139">
        <v>74000</v>
      </c>
      <c r="C238" s="138" t="s">
        <v>338</v>
      </c>
    </row>
    <row r="239" spans="2:3">
      <c r="B239" s="141">
        <v>50000</v>
      </c>
      <c r="C239" s="140" t="s">
        <v>334</v>
      </c>
    </row>
    <row r="240" spans="2:3">
      <c r="B240" s="139">
        <v>60000</v>
      </c>
      <c r="C240" s="138" t="s">
        <v>334</v>
      </c>
    </row>
    <row r="241" spans="2:3">
      <c r="B241" s="141">
        <v>80000</v>
      </c>
      <c r="C241" s="140" t="s">
        <v>337</v>
      </c>
    </row>
    <row r="242" spans="2:3">
      <c r="B242" s="139">
        <v>125000</v>
      </c>
      <c r="C242" s="138" t="s">
        <v>337</v>
      </c>
    </row>
    <row r="243" spans="2:3">
      <c r="B243" s="141">
        <v>52000</v>
      </c>
      <c r="C243" s="140" t="s">
        <v>334</v>
      </c>
    </row>
    <row r="244" spans="2:3">
      <c r="B244" s="139">
        <v>45000</v>
      </c>
      <c r="C244" s="138" t="s">
        <v>334</v>
      </c>
    </row>
    <row r="245" spans="2:3">
      <c r="B245" s="141">
        <v>60000</v>
      </c>
      <c r="C245" s="140" t="s">
        <v>337</v>
      </c>
    </row>
    <row r="246" spans="2:3">
      <c r="B246" s="139">
        <v>150000</v>
      </c>
      <c r="C246" s="138" t="s">
        <v>335</v>
      </c>
    </row>
    <row r="247" spans="2:3">
      <c r="B247" s="141">
        <v>50000</v>
      </c>
      <c r="C247" s="140" t="s">
        <v>334</v>
      </c>
    </row>
    <row r="248" spans="2:3">
      <c r="B248" s="139">
        <v>70000</v>
      </c>
      <c r="C248" s="138" t="s">
        <v>334</v>
      </c>
    </row>
    <row r="249" spans="2:3">
      <c r="B249" s="141">
        <v>30000</v>
      </c>
      <c r="C249" s="140" t="s">
        <v>334</v>
      </c>
    </row>
    <row r="250" spans="2:3">
      <c r="B250" s="139">
        <v>92000</v>
      </c>
      <c r="C250" s="138" t="s">
        <v>338</v>
      </c>
    </row>
    <row r="251" spans="2:3">
      <c r="B251" s="141">
        <v>52000</v>
      </c>
      <c r="C251" s="140" t="s">
        <v>334</v>
      </c>
    </row>
    <row r="252" spans="2:3">
      <c r="B252" s="139">
        <v>169000</v>
      </c>
      <c r="C252" s="138" t="s">
        <v>335</v>
      </c>
    </row>
    <row r="253" spans="2:3">
      <c r="B253" s="141">
        <v>50000</v>
      </c>
      <c r="C253" s="140" t="s">
        <v>334</v>
      </c>
    </row>
    <row r="254" spans="2:3">
      <c r="B254" s="139">
        <v>65000</v>
      </c>
      <c r="C254" s="138" t="s">
        <v>334</v>
      </c>
    </row>
    <row r="255" spans="2:3">
      <c r="B255" s="141">
        <v>55000</v>
      </c>
      <c r="C255" s="140" t="s">
        <v>334</v>
      </c>
    </row>
    <row r="256" spans="2:3">
      <c r="B256" s="139">
        <v>40000</v>
      </c>
      <c r="C256" s="138" t="s">
        <v>334</v>
      </c>
    </row>
    <row r="257" spans="2:3">
      <c r="B257" s="141">
        <v>84000</v>
      </c>
      <c r="C257" s="140" t="s">
        <v>334</v>
      </c>
    </row>
    <row r="258" spans="2:3">
      <c r="B258" s="139">
        <v>77000</v>
      </c>
      <c r="C258" s="138" t="s">
        <v>334</v>
      </c>
    </row>
    <row r="259" spans="2:3">
      <c r="B259" s="141">
        <v>100000</v>
      </c>
      <c r="C259" s="140" t="s">
        <v>334</v>
      </c>
    </row>
    <row r="260" spans="2:3">
      <c r="B260" s="139">
        <v>65000</v>
      </c>
      <c r="C260" s="138" t="s">
        <v>337</v>
      </c>
    </row>
    <row r="261" spans="2:3">
      <c r="B261" s="141">
        <v>76000</v>
      </c>
      <c r="C261" s="140" t="s">
        <v>337</v>
      </c>
    </row>
    <row r="262" spans="2:3">
      <c r="B262" s="139">
        <v>150000</v>
      </c>
      <c r="C262" s="138" t="s">
        <v>342</v>
      </c>
    </row>
    <row r="263" spans="2:3">
      <c r="B263" s="141">
        <v>54000</v>
      </c>
      <c r="C263" s="140" t="s">
        <v>334</v>
      </c>
    </row>
    <row r="264" spans="2:3">
      <c r="B264" s="139">
        <v>61000</v>
      </c>
      <c r="C264" s="138" t="s">
        <v>336</v>
      </c>
    </row>
    <row r="265" spans="2:3">
      <c r="B265" s="141">
        <v>70000</v>
      </c>
      <c r="C265" s="140" t="s">
        <v>334</v>
      </c>
    </row>
    <row r="266" spans="2:3">
      <c r="B266" s="139">
        <v>72600</v>
      </c>
      <c r="C266" s="138" t="s">
        <v>337</v>
      </c>
    </row>
    <row r="267" spans="2:3">
      <c r="B267" s="141">
        <v>100000</v>
      </c>
      <c r="C267" s="140" t="s">
        <v>335</v>
      </c>
    </row>
    <row r="268" spans="2:3">
      <c r="B268" s="139">
        <v>104000</v>
      </c>
      <c r="C268" s="138" t="s">
        <v>334</v>
      </c>
    </row>
    <row r="269" spans="2:3">
      <c r="B269" s="141">
        <v>200000</v>
      </c>
      <c r="C269" s="140" t="s">
        <v>335</v>
      </c>
    </row>
    <row r="270" spans="2:3">
      <c r="B270" s="139">
        <v>82300</v>
      </c>
      <c r="C270" s="138" t="s">
        <v>337</v>
      </c>
    </row>
    <row r="271" spans="2:3">
      <c r="B271" s="141">
        <v>95000</v>
      </c>
      <c r="C271" s="140" t="s">
        <v>342</v>
      </c>
    </row>
    <row r="272" spans="2:3">
      <c r="B272" s="139">
        <v>50000</v>
      </c>
      <c r="C272" s="138" t="s">
        <v>334</v>
      </c>
    </row>
    <row r="273" spans="2:3">
      <c r="B273" s="141">
        <v>46000</v>
      </c>
      <c r="C273" s="140" t="s">
        <v>334</v>
      </c>
    </row>
    <row r="274" spans="2:3">
      <c r="B274" s="139">
        <v>43000</v>
      </c>
      <c r="C274" s="138" t="s">
        <v>336</v>
      </c>
    </row>
    <row r="275" spans="2:3">
      <c r="B275" s="141">
        <v>55000</v>
      </c>
      <c r="C275" s="140" t="s">
        <v>334</v>
      </c>
    </row>
    <row r="276" spans="2:3">
      <c r="B276" s="139">
        <v>45000</v>
      </c>
      <c r="C276" s="138" t="s">
        <v>343</v>
      </c>
    </row>
    <row r="277" spans="2:3">
      <c r="B277" s="141">
        <v>50000</v>
      </c>
      <c r="C277" s="140" t="s">
        <v>337</v>
      </c>
    </row>
    <row r="278" spans="2:3">
      <c r="B278" s="139">
        <v>80000</v>
      </c>
      <c r="C278" s="138" t="s">
        <v>334</v>
      </c>
    </row>
    <row r="279" spans="2:3">
      <c r="B279" s="141">
        <v>67000</v>
      </c>
      <c r="C279" s="140" t="s">
        <v>334</v>
      </c>
    </row>
    <row r="280" spans="2:3">
      <c r="B280" s="139">
        <v>120000</v>
      </c>
      <c r="C280" s="138" t="s">
        <v>335</v>
      </c>
    </row>
    <row r="281" spans="2:3">
      <c r="B281" s="141">
        <v>60000</v>
      </c>
      <c r="C281" s="140" t="s">
        <v>339</v>
      </c>
    </row>
    <row r="282" spans="2:3">
      <c r="B282" s="139">
        <v>35000</v>
      </c>
      <c r="C282" s="138" t="s">
        <v>334</v>
      </c>
    </row>
    <row r="283" spans="2:3">
      <c r="B283" s="141">
        <v>54000</v>
      </c>
      <c r="C283" s="140" t="s">
        <v>339</v>
      </c>
    </row>
    <row r="284" spans="2:3">
      <c r="B284" s="139">
        <v>35000</v>
      </c>
      <c r="C284" s="138" t="s">
        <v>334</v>
      </c>
    </row>
    <row r="285" spans="2:3">
      <c r="B285" s="141">
        <v>188000</v>
      </c>
      <c r="C285" s="140" t="s">
        <v>335</v>
      </c>
    </row>
    <row r="286" spans="2:3">
      <c r="B286" s="139">
        <v>27500</v>
      </c>
      <c r="C286" s="138" t="s">
        <v>334</v>
      </c>
    </row>
    <row r="287" spans="2:3">
      <c r="B287" s="141">
        <v>140000</v>
      </c>
      <c r="C287" s="140" t="s">
        <v>340</v>
      </c>
    </row>
    <row r="288" spans="2:3">
      <c r="B288" s="139">
        <v>45000</v>
      </c>
      <c r="C288" s="138" t="s">
        <v>334</v>
      </c>
    </row>
    <row r="289" spans="2:3">
      <c r="B289" s="141">
        <v>38000</v>
      </c>
      <c r="C289" s="140" t="s">
        <v>334</v>
      </c>
    </row>
    <row r="290" spans="2:3">
      <c r="B290" s="139">
        <v>90000</v>
      </c>
      <c r="C290" s="138" t="s">
        <v>337</v>
      </c>
    </row>
    <row r="291" spans="2:3">
      <c r="B291" s="141">
        <v>90000</v>
      </c>
      <c r="C291" s="140" t="s">
        <v>337</v>
      </c>
    </row>
    <row r="292" spans="2:3">
      <c r="B292" s="139">
        <v>150000</v>
      </c>
      <c r="C292" s="138" t="s">
        <v>335</v>
      </c>
    </row>
    <row r="293" spans="2:3">
      <c r="B293" s="141">
        <v>45000</v>
      </c>
      <c r="C293" s="140" t="s">
        <v>334</v>
      </c>
    </row>
    <row r="294" spans="2:3">
      <c r="B294" s="139">
        <v>50000</v>
      </c>
      <c r="C294" s="138" t="s">
        <v>339</v>
      </c>
    </row>
    <row r="295" spans="2:3">
      <c r="B295" s="141">
        <v>300000</v>
      </c>
      <c r="C295" s="140" t="s">
        <v>335</v>
      </c>
    </row>
    <row r="296" spans="2:3">
      <c r="B296" s="139">
        <v>115000</v>
      </c>
      <c r="C296" s="138" t="s">
        <v>337</v>
      </c>
    </row>
    <row r="297" spans="2:3">
      <c r="B297" s="141">
        <v>70000</v>
      </c>
      <c r="C297" s="140" t="s">
        <v>334</v>
      </c>
    </row>
    <row r="298" spans="2:3">
      <c r="B298" s="139">
        <v>75000</v>
      </c>
      <c r="C298" s="138" t="s">
        <v>334</v>
      </c>
    </row>
    <row r="299" spans="2:3">
      <c r="B299" s="141">
        <v>40414</v>
      </c>
      <c r="C299" s="140" t="s">
        <v>334</v>
      </c>
    </row>
    <row r="300" spans="2:3">
      <c r="B300" s="139">
        <v>65000</v>
      </c>
      <c r="C300" s="138" t="s">
        <v>334</v>
      </c>
    </row>
    <row r="301" spans="2:3">
      <c r="B301" s="141">
        <v>120000</v>
      </c>
      <c r="C301" s="140" t="s">
        <v>334</v>
      </c>
    </row>
    <row r="302" spans="2:3">
      <c r="B302" s="139">
        <v>108000</v>
      </c>
      <c r="C302" s="138" t="s">
        <v>342</v>
      </c>
    </row>
    <row r="303" spans="2:3">
      <c r="B303" s="141">
        <v>75000</v>
      </c>
      <c r="C303" s="140" t="s">
        <v>334</v>
      </c>
    </row>
    <row r="304" spans="2:3">
      <c r="B304" s="139">
        <v>45000</v>
      </c>
      <c r="C304" s="138" t="s">
        <v>334</v>
      </c>
    </row>
    <row r="305" spans="2:3">
      <c r="B305" s="141">
        <v>45000</v>
      </c>
      <c r="C305" s="140" t="s">
        <v>336</v>
      </c>
    </row>
    <row r="306" spans="2:3">
      <c r="B306" s="139">
        <v>90000</v>
      </c>
      <c r="C306" s="138" t="s">
        <v>337</v>
      </c>
    </row>
    <row r="307" spans="2:3">
      <c r="B307" s="141">
        <v>65000</v>
      </c>
      <c r="C307" s="140" t="s">
        <v>334</v>
      </c>
    </row>
    <row r="308" spans="2:3">
      <c r="B308" s="139">
        <v>70000</v>
      </c>
      <c r="C308" s="138" t="s">
        <v>334</v>
      </c>
    </row>
    <row r="309" spans="2:3">
      <c r="B309" s="141">
        <v>160000</v>
      </c>
      <c r="C309" s="140" t="s">
        <v>334</v>
      </c>
    </row>
    <row r="310" spans="2:3">
      <c r="B310" s="139">
        <v>30000</v>
      </c>
      <c r="C310" s="138" t="s">
        <v>334</v>
      </c>
    </row>
    <row r="311" spans="2:3">
      <c r="B311" s="141">
        <v>61000</v>
      </c>
      <c r="C311" s="140" t="s">
        <v>337</v>
      </c>
    </row>
    <row r="312" spans="2:3">
      <c r="B312" s="139">
        <v>80000</v>
      </c>
      <c r="C312" s="138" t="s">
        <v>340</v>
      </c>
    </row>
    <row r="313" spans="2:3">
      <c r="B313" s="141">
        <v>50000</v>
      </c>
      <c r="C313" s="140" t="s">
        <v>337</v>
      </c>
    </row>
    <row r="314" spans="2:3">
      <c r="B314" s="139">
        <v>95000</v>
      </c>
      <c r="C314" s="138" t="s">
        <v>337</v>
      </c>
    </row>
    <row r="315" spans="2:3">
      <c r="B315" s="141">
        <v>39000</v>
      </c>
      <c r="C315" s="140" t="s">
        <v>334</v>
      </c>
    </row>
    <row r="316" spans="2:3">
      <c r="B316" s="139">
        <v>60000</v>
      </c>
      <c r="C316" s="138" t="s">
        <v>334</v>
      </c>
    </row>
    <row r="317" spans="2:3">
      <c r="B317" s="141">
        <v>125000</v>
      </c>
      <c r="C317" s="140" t="s">
        <v>334</v>
      </c>
    </row>
    <row r="318" spans="2:3">
      <c r="B318" s="139">
        <v>80000</v>
      </c>
      <c r="C318" s="138" t="s">
        <v>337</v>
      </c>
    </row>
    <row r="319" spans="2:3">
      <c r="B319" s="141">
        <v>53000</v>
      </c>
      <c r="C319" s="140" t="s">
        <v>334</v>
      </c>
    </row>
    <row r="320" spans="2:3">
      <c r="B320" s="139">
        <v>105000</v>
      </c>
      <c r="C320" s="138" t="s">
        <v>342</v>
      </c>
    </row>
    <row r="321" spans="2:3">
      <c r="B321" s="141">
        <v>52000</v>
      </c>
      <c r="C321" s="140" t="s">
        <v>339</v>
      </c>
    </row>
    <row r="322" spans="2:3">
      <c r="B322" s="139">
        <v>35000</v>
      </c>
      <c r="C322" s="138" t="s">
        <v>339</v>
      </c>
    </row>
    <row r="323" spans="2:3">
      <c r="B323" s="141">
        <v>62000</v>
      </c>
      <c r="C323" s="140" t="s">
        <v>334</v>
      </c>
    </row>
    <row r="324" spans="2:3">
      <c r="B324" s="139">
        <v>30232</v>
      </c>
      <c r="C324" s="138" t="s">
        <v>336</v>
      </c>
    </row>
    <row r="325" spans="2:3">
      <c r="B325" s="141">
        <v>41000</v>
      </c>
      <c r="C325" s="140" t="s">
        <v>334</v>
      </c>
    </row>
    <row r="326" spans="2:3">
      <c r="B326" s="139">
        <v>65000</v>
      </c>
      <c r="C326" s="138" t="s">
        <v>334</v>
      </c>
    </row>
    <row r="327" spans="2:3">
      <c r="B327" s="141">
        <v>48500</v>
      </c>
      <c r="C327" s="140" t="s">
        <v>337</v>
      </c>
    </row>
    <row r="328" spans="2:3">
      <c r="B328" s="139">
        <v>33900</v>
      </c>
      <c r="C328" s="138" t="s">
        <v>334</v>
      </c>
    </row>
    <row r="329" spans="2:3">
      <c r="B329" s="141">
        <v>85000</v>
      </c>
      <c r="C329" s="140" t="s">
        <v>335</v>
      </c>
    </row>
    <row r="330" spans="2:3">
      <c r="B330" s="139">
        <v>48000</v>
      </c>
      <c r="C330" s="138" t="s">
        <v>337</v>
      </c>
    </row>
    <row r="331" spans="2:3">
      <c r="B331" s="141">
        <v>95000</v>
      </c>
      <c r="C331" s="140" t="s">
        <v>334</v>
      </c>
    </row>
    <row r="332" spans="2:3">
      <c r="B332" s="139">
        <v>75000</v>
      </c>
      <c r="C332" s="138" t="s">
        <v>334</v>
      </c>
    </row>
    <row r="333" spans="2:3">
      <c r="B333" s="141">
        <v>100000</v>
      </c>
      <c r="C333" s="140" t="s">
        <v>335</v>
      </c>
    </row>
    <row r="334" spans="2:3">
      <c r="B334" s="139">
        <v>40000</v>
      </c>
      <c r="C334" s="138" t="s">
        <v>337</v>
      </c>
    </row>
    <row r="335" spans="2:3">
      <c r="B335" s="141">
        <v>85000</v>
      </c>
      <c r="C335" s="140" t="s">
        <v>336</v>
      </c>
    </row>
    <row r="336" spans="2:3">
      <c r="B336" s="139">
        <v>92500</v>
      </c>
      <c r="C336" s="138" t="s">
        <v>334</v>
      </c>
    </row>
    <row r="337" spans="2:3">
      <c r="B337" s="141">
        <v>32000</v>
      </c>
      <c r="C337" s="140" t="s">
        <v>337</v>
      </c>
    </row>
    <row r="338" spans="2:3">
      <c r="B338" s="139">
        <v>55000</v>
      </c>
      <c r="C338" s="138" t="s">
        <v>334</v>
      </c>
    </row>
    <row r="339" spans="2:3">
      <c r="B339" s="141">
        <v>40000</v>
      </c>
      <c r="C339" s="140" t="s">
        <v>334</v>
      </c>
    </row>
    <row r="340" spans="2:3">
      <c r="B340" s="139">
        <v>43600</v>
      </c>
      <c r="C340" s="138" t="s">
        <v>334</v>
      </c>
    </row>
    <row r="341" spans="2:3">
      <c r="B341" s="141">
        <v>65000</v>
      </c>
      <c r="C341" s="140" t="s">
        <v>334</v>
      </c>
    </row>
    <row r="342" spans="2:3">
      <c r="B342" s="139">
        <v>40000</v>
      </c>
      <c r="C342" s="138" t="s">
        <v>334</v>
      </c>
    </row>
    <row r="343" spans="2:3">
      <c r="B343" s="141">
        <v>50000</v>
      </c>
      <c r="C343" s="140" t="s">
        <v>335</v>
      </c>
    </row>
    <row r="344" spans="2:3">
      <c r="B344" s="139">
        <v>135000</v>
      </c>
      <c r="C344" s="138" t="s">
        <v>335</v>
      </c>
    </row>
    <row r="345" spans="2:3">
      <c r="B345" s="141">
        <v>115000</v>
      </c>
      <c r="C345" s="140" t="s">
        <v>334</v>
      </c>
    </row>
    <row r="346" spans="2:3">
      <c r="B346" s="139">
        <v>70000</v>
      </c>
      <c r="C346" s="138" t="s">
        <v>334</v>
      </c>
    </row>
    <row r="347" spans="2:3">
      <c r="B347" s="141">
        <v>60000</v>
      </c>
      <c r="C347" s="140" t="s">
        <v>334</v>
      </c>
    </row>
    <row r="348" spans="2:3">
      <c r="B348" s="139">
        <v>87456</v>
      </c>
      <c r="C348" s="138" t="s">
        <v>337</v>
      </c>
    </row>
    <row r="349" spans="2:3">
      <c r="B349" s="141">
        <v>43000</v>
      </c>
      <c r="C349" s="140" t="s">
        <v>334</v>
      </c>
    </row>
    <row r="350" spans="2:3">
      <c r="B350" s="139">
        <v>75010</v>
      </c>
      <c r="C350" s="138" t="s">
        <v>334</v>
      </c>
    </row>
    <row r="351" spans="2:3">
      <c r="B351" s="141">
        <v>150000</v>
      </c>
      <c r="C351" s="140" t="s">
        <v>340</v>
      </c>
    </row>
    <row r="352" spans="2:3">
      <c r="B352" s="139">
        <v>105000</v>
      </c>
      <c r="C352" s="138" t="s">
        <v>334</v>
      </c>
    </row>
    <row r="353" spans="2:3">
      <c r="B353" s="141">
        <v>70000</v>
      </c>
      <c r="C353" s="140" t="s">
        <v>337</v>
      </c>
    </row>
    <row r="354" spans="2:3">
      <c r="B354" s="139">
        <v>57000</v>
      </c>
      <c r="C354" s="138" t="s">
        <v>338</v>
      </c>
    </row>
    <row r="355" spans="2:3">
      <c r="B355" s="141">
        <v>135000</v>
      </c>
      <c r="C355" s="140" t="s">
        <v>337</v>
      </c>
    </row>
    <row r="356" spans="2:3">
      <c r="B356" s="139">
        <v>60000</v>
      </c>
      <c r="C356" s="138" t="s">
        <v>337</v>
      </c>
    </row>
    <row r="357" spans="2:3">
      <c r="B357" s="141">
        <v>260000</v>
      </c>
      <c r="C357" s="140" t="s">
        <v>335</v>
      </c>
    </row>
    <row r="358" spans="2:3">
      <c r="B358" s="139">
        <v>125000</v>
      </c>
      <c r="C358" s="138" t="s">
        <v>335</v>
      </c>
    </row>
    <row r="359" spans="2:3">
      <c r="B359" s="141">
        <v>45000</v>
      </c>
      <c r="C359" s="140" t="s">
        <v>336</v>
      </c>
    </row>
    <row r="360" spans="2:3">
      <c r="B360" s="139">
        <v>65000</v>
      </c>
      <c r="C360" s="138" t="s">
        <v>340</v>
      </c>
    </row>
    <row r="361" spans="2:3">
      <c r="B361" s="141">
        <v>90000</v>
      </c>
      <c r="C361" s="140" t="s">
        <v>337</v>
      </c>
    </row>
    <row r="362" spans="2:3">
      <c r="B362" s="139">
        <v>60000</v>
      </c>
      <c r="C362" s="138" t="s">
        <v>334</v>
      </c>
    </row>
    <row r="363" spans="2:3">
      <c r="B363" s="141">
        <v>35000</v>
      </c>
      <c r="C363" s="140" t="s">
        <v>334</v>
      </c>
    </row>
    <row r="364" spans="2:3">
      <c r="B364" s="139">
        <v>69000</v>
      </c>
      <c r="C364" s="138" t="s">
        <v>334</v>
      </c>
    </row>
    <row r="365" spans="2:3">
      <c r="B365" s="141">
        <v>75000</v>
      </c>
      <c r="C365" s="140" t="s">
        <v>340</v>
      </c>
    </row>
    <row r="366" spans="2:3">
      <c r="B366" s="139">
        <v>59000</v>
      </c>
      <c r="C366" s="138" t="s">
        <v>334</v>
      </c>
    </row>
    <row r="367" spans="2:3">
      <c r="B367" s="141">
        <v>27840</v>
      </c>
      <c r="C367" s="140" t="s">
        <v>334</v>
      </c>
    </row>
    <row r="368" spans="2:3">
      <c r="B368" s="139">
        <v>75000</v>
      </c>
      <c r="C368" s="138" t="s">
        <v>334</v>
      </c>
    </row>
    <row r="369" spans="2:3">
      <c r="B369" s="141">
        <v>60000</v>
      </c>
      <c r="C369" s="140" t="s">
        <v>337</v>
      </c>
    </row>
    <row r="370" spans="2:3">
      <c r="B370" s="139">
        <v>56000</v>
      </c>
      <c r="C370" s="138" t="s">
        <v>334</v>
      </c>
    </row>
    <row r="371" spans="2:3">
      <c r="B371" s="141">
        <v>88000</v>
      </c>
      <c r="C371" s="140" t="s">
        <v>337</v>
      </c>
    </row>
    <row r="372" spans="2:3">
      <c r="B372" s="139">
        <v>80000</v>
      </c>
      <c r="C372" s="138" t="s">
        <v>334</v>
      </c>
    </row>
    <row r="373" spans="2:3">
      <c r="B373" s="141">
        <v>61000</v>
      </c>
      <c r="C373" s="140" t="s">
        <v>334</v>
      </c>
    </row>
    <row r="374" spans="2:3">
      <c r="B374" s="139">
        <v>60000</v>
      </c>
      <c r="C374" s="138" t="s">
        <v>338</v>
      </c>
    </row>
    <row r="375" spans="2:3">
      <c r="B375" s="141">
        <v>60000</v>
      </c>
      <c r="C375" s="140" t="s">
        <v>337</v>
      </c>
    </row>
    <row r="376" spans="2:3">
      <c r="B376" s="139">
        <v>74000</v>
      </c>
      <c r="C376" s="138" t="s">
        <v>339</v>
      </c>
    </row>
    <row r="377" spans="2:3">
      <c r="B377" s="141">
        <v>95856</v>
      </c>
      <c r="C377" s="140" t="s">
        <v>334</v>
      </c>
    </row>
    <row r="378" spans="2:3">
      <c r="B378" s="139">
        <v>40000</v>
      </c>
      <c r="C378" s="138" t="s">
        <v>336</v>
      </c>
    </row>
    <row r="379" spans="2:3">
      <c r="B379" s="141">
        <v>90000</v>
      </c>
      <c r="C379" s="140" t="s">
        <v>334</v>
      </c>
    </row>
    <row r="380" spans="2:3">
      <c r="B380" s="139">
        <v>100000</v>
      </c>
      <c r="C380" s="138" t="s">
        <v>337</v>
      </c>
    </row>
    <row r="381" spans="2:3">
      <c r="B381" s="141">
        <v>56000</v>
      </c>
      <c r="C381" s="140" t="s">
        <v>336</v>
      </c>
    </row>
    <row r="382" spans="2:3">
      <c r="B382" s="139">
        <v>85000</v>
      </c>
      <c r="C382" s="138" t="s">
        <v>334</v>
      </c>
    </row>
    <row r="383" spans="2:3">
      <c r="B383" s="141">
        <v>55000</v>
      </c>
      <c r="C383" s="140" t="s">
        <v>334</v>
      </c>
    </row>
    <row r="384" spans="2:3">
      <c r="B384" s="139">
        <v>50846</v>
      </c>
      <c r="C384" s="138" t="s">
        <v>334</v>
      </c>
    </row>
    <row r="385" spans="2:3">
      <c r="B385" s="141">
        <v>63000</v>
      </c>
      <c r="C385" s="140" t="s">
        <v>336</v>
      </c>
    </row>
    <row r="386" spans="2:3">
      <c r="B386" s="139">
        <v>70000</v>
      </c>
      <c r="C386" s="138" t="s">
        <v>334</v>
      </c>
    </row>
    <row r="387" spans="2:3">
      <c r="B387" s="141">
        <v>40000</v>
      </c>
      <c r="C387" s="140" t="s">
        <v>337</v>
      </c>
    </row>
    <row r="388" spans="2:3">
      <c r="B388" s="139">
        <v>107000</v>
      </c>
      <c r="C388" s="138" t="s">
        <v>336</v>
      </c>
    </row>
    <row r="389" spans="2:3">
      <c r="B389" s="141">
        <v>82000</v>
      </c>
      <c r="C389" s="140" t="s">
        <v>337</v>
      </c>
    </row>
    <row r="390" spans="2:3">
      <c r="B390" s="139">
        <v>69000</v>
      </c>
      <c r="C390" s="138" t="s">
        <v>340</v>
      </c>
    </row>
    <row r="391" spans="2:3">
      <c r="B391" s="141">
        <v>70000</v>
      </c>
      <c r="C391" s="140" t="s">
        <v>337</v>
      </c>
    </row>
    <row r="392" spans="2:3">
      <c r="B392" s="139">
        <v>45000</v>
      </c>
      <c r="C392" s="138" t="s">
        <v>334</v>
      </c>
    </row>
    <row r="393" spans="2:3">
      <c r="B393" s="141">
        <v>50000</v>
      </c>
      <c r="C393" s="140" t="s">
        <v>334</v>
      </c>
    </row>
    <row r="394" spans="2:3">
      <c r="B394" s="139">
        <v>192000</v>
      </c>
      <c r="C394" s="138" t="s">
        <v>335</v>
      </c>
    </row>
    <row r="395" spans="2:3">
      <c r="B395" s="141">
        <v>54000</v>
      </c>
      <c r="C395" s="140" t="s">
        <v>334</v>
      </c>
    </row>
    <row r="396" spans="2:3">
      <c r="B396" s="139">
        <v>140000</v>
      </c>
      <c r="C396" s="138" t="s">
        <v>336</v>
      </c>
    </row>
    <row r="397" spans="2:3">
      <c r="B397" s="141">
        <v>80000</v>
      </c>
      <c r="C397" s="140" t="s">
        <v>337</v>
      </c>
    </row>
    <row r="398" spans="2:3">
      <c r="B398" s="139">
        <v>49500</v>
      </c>
      <c r="C398" s="138" t="s">
        <v>334</v>
      </c>
    </row>
    <row r="399" spans="2:3">
      <c r="B399" s="141">
        <v>80000</v>
      </c>
      <c r="C399" s="140" t="s">
        <v>334</v>
      </c>
    </row>
    <row r="400" spans="2:3">
      <c r="B400" s="139">
        <v>125000</v>
      </c>
      <c r="C400" s="138" t="s">
        <v>337</v>
      </c>
    </row>
    <row r="401" spans="2:3">
      <c r="B401" s="141">
        <v>105000</v>
      </c>
      <c r="C401" s="140" t="s">
        <v>335</v>
      </c>
    </row>
    <row r="402" spans="2:3">
      <c r="B402" s="139">
        <v>75000</v>
      </c>
      <c r="C402" s="138" t="s">
        <v>334</v>
      </c>
    </row>
    <row r="403" spans="2:3">
      <c r="B403" s="141">
        <v>110000</v>
      </c>
      <c r="C403" s="140" t="s">
        <v>334</v>
      </c>
    </row>
    <row r="404" spans="2:3">
      <c r="B404" s="139">
        <v>125000</v>
      </c>
      <c r="C404" s="138" t="s">
        <v>337</v>
      </c>
    </row>
    <row r="405" spans="2:3">
      <c r="B405" s="141">
        <v>60000</v>
      </c>
      <c r="C405" s="140" t="s">
        <v>334</v>
      </c>
    </row>
    <row r="406" spans="2:3">
      <c r="B406" s="139">
        <v>57500</v>
      </c>
      <c r="C406" s="138" t="s">
        <v>337</v>
      </c>
    </row>
    <row r="407" spans="2:3">
      <c r="B407" s="141">
        <v>80000</v>
      </c>
      <c r="C407" s="140" t="s">
        <v>337</v>
      </c>
    </row>
    <row r="408" spans="2:3">
      <c r="B408" s="139">
        <v>33000</v>
      </c>
      <c r="C408" s="138" t="s">
        <v>340</v>
      </c>
    </row>
    <row r="409" spans="2:3">
      <c r="B409" s="141">
        <v>100000</v>
      </c>
      <c r="C409" s="140" t="s">
        <v>334</v>
      </c>
    </row>
    <row r="410" spans="2:3">
      <c r="B410" s="139">
        <v>60000</v>
      </c>
      <c r="C410" s="138" t="s">
        <v>337</v>
      </c>
    </row>
    <row r="411" spans="2:3">
      <c r="B411" s="141">
        <v>95000</v>
      </c>
      <c r="C411" s="140" t="s">
        <v>334</v>
      </c>
    </row>
    <row r="412" spans="2:3">
      <c r="B412" s="139">
        <v>24000</v>
      </c>
      <c r="C412" s="138" t="s">
        <v>334</v>
      </c>
    </row>
    <row r="413" spans="2:3">
      <c r="B413" s="141">
        <v>50000</v>
      </c>
      <c r="C413" s="140" t="s">
        <v>338</v>
      </c>
    </row>
    <row r="414" spans="2:3">
      <c r="B414" s="139">
        <v>103000</v>
      </c>
      <c r="C414" s="138" t="s">
        <v>340</v>
      </c>
    </row>
    <row r="415" spans="2:3">
      <c r="B415" s="141">
        <v>36000</v>
      </c>
      <c r="C415" s="140" t="s">
        <v>339</v>
      </c>
    </row>
    <row r="416" spans="2:3">
      <c r="B416" s="139">
        <v>85000</v>
      </c>
      <c r="C416" s="138" t="s">
        <v>334</v>
      </c>
    </row>
    <row r="417" spans="2:3">
      <c r="B417" s="141">
        <v>85000</v>
      </c>
      <c r="C417" s="140" t="s">
        <v>338</v>
      </c>
    </row>
    <row r="418" spans="2:3">
      <c r="B418" s="139">
        <v>120000</v>
      </c>
      <c r="C418" s="138" t="s">
        <v>337</v>
      </c>
    </row>
    <row r="419" spans="2:3">
      <c r="B419" s="141">
        <v>69960</v>
      </c>
      <c r="C419" s="140" t="s">
        <v>338</v>
      </c>
    </row>
    <row r="420" spans="2:3">
      <c r="B420" s="139">
        <v>97000</v>
      </c>
      <c r="C420" s="138" t="s">
        <v>337</v>
      </c>
    </row>
    <row r="421" spans="2:3">
      <c r="B421" s="141">
        <v>62000</v>
      </c>
      <c r="C421" s="140" t="s">
        <v>339</v>
      </c>
    </row>
    <row r="422" spans="2:3">
      <c r="B422" s="139">
        <v>44000</v>
      </c>
      <c r="C422" s="138" t="s">
        <v>338</v>
      </c>
    </row>
    <row r="423" spans="2:3">
      <c r="B423" s="141">
        <v>150000</v>
      </c>
      <c r="C423" s="140" t="s">
        <v>337</v>
      </c>
    </row>
    <row r="424" spans="2:3">
      <c r="B424" s="139">
        <v>73500</v>
      </c>
      <c r="C424" s="138" t="s">
        <v>334</v>
      </c>
    </row>
    <row r="425" spans="2:3">
      <c r="B425" s="141">
        <v>77500</v>
      </c>
      <c r="C425" s="140" t="s">
        <v>334</v>
      </c>
    </row>
    <row r="426" spans="2:3">
      <c r="B426" s="139">
        <v>60800</v>
      </c>
      <c r="C426" s="138" t="s">
        <v>334</v>
      </c>
    </row>
    <row r="427" spans="2:3">
      <c r="B427" s="141">
        <v>136000</v>
      </c>
      <c r="C427" s="140" t="s">
        <v>337</v>
      </c>
    </row>
    <row r="428" spans="2:3">
      <c r="B428" s="139">
        <v>95000</v>
      </c>
      <c r="C428" s="138" t="s">
        <v>338</v>
      </c>
    </row>
    <row r="429" spans="2:3">
      <c r="B429" s="141">
        <v>130000</v>
      </c>
      <c r="C429" s="140" t="s">
        <v>337</v>
      </c>
    </row>
    <row r="430" spans="2:3">
      <c r="B430" s="139">
        <v>65000</v>
      </c>
      <c r="C430" s="138" t="s">
        <v>334</v>
      </c>
    </row>
    <row r="431" spans="2:3">
      <c r="B431" s="141">
        <v>80000</v>
      </c>
      <c r="C431" s="140" t="s">
        <v>342</v>
      </c>
    </row>
    <row r="432" spans="2:3">
      <c r="B432" s="139">
        <v>37000</v>
      </c>
      <c r="C432" s="138" t="s">
        <v>343</v>
      </c>
    </row>
    <row r="433" spans="2:3">
      <c r="B433" s="141">
        <v>40000</v>
      </c>
      <c r="C433" s="140" t="s">
        <v>337</v>
      </c>
    </row>
    <row r="434" spans="2:3">
      <c r="B434" s="139">
        <v>49000</v>
      </c>
      <c r="C434" s="138" t="s">
        <v>334</v>
      </c>
    </row>
    <row r="435" spans="2:3">
      <c r="B435" s="141">
        <v>65000</v>
      </c>
      <c r="C435" s="140" t="s">
        <v>334</v>
      </c>
    </row>
    <row r="436" spans="2:3">
      <c r="B436" s="139">
        <v>55000</v>
      </c>
      <c r="C436" s="138" t="s">
        <v>334</v>
      </c>
    </row>
    <row r="437" spans="2:3">
      <c r="B437" s="141">
        <v>40000</v>
      </c>
      <c r="C437" s="140" t="s">
        <v>337</v>
      </c>
    </row>
    <row r="438" spans="2:3">
      <c r="B438" s="139">
        <v>60000</v>
      </c>
      <c r="C438" s="138" t="s">
        <v>334</v>
      </c>
    </row>
    <row r="439" spans="2:3">
      <c r="B439" s="141">
        <v>150000</v>
      </c>
      <c r="C439" s="140" t="s">
        <v>334</v>
      </c>
    </row>
    <row r="440" spans="2:3">
      <c r="B440" s="139">
        <v>88000</v>
      </c>
      <c r="C440" s="138" t="s">
        <v>337</v>
      </c>
    </row>
    <row r="441" spans="2:3">
      <c r="B441" s="141">
        <v>64500</v>
      </c>
      <c r="C441" s="140" t="s">
        <v>334</v>
      </c>
    </row>
    <row r="442" spans="2:3">
      <c r="B442" s="139">
        <v>50000</v>
      </c>
      <c r="C442" s="138" t="s">
        <v>336</v>
      </c>
    </row>
    <row r="443" spans="2:3">
      <c r="B443" s="141">
        <v>120000</v>
      </c>
      <c r="C443" s="140" t="s">
        <v>337</v>
      </c>
    </row>
    <row r="444" spans="2:3">
      <c r="B444" s="139">
        <v>107000</v>
      </c>
      <c r="C444" s="138" t="s">
        <v>337</v>
      </c>
    </row>
    <row r="445" spans="2:3">
      <c r="B445" s="141">
        <v>40000</v>
      </c>
      <c r="C445" s="140" t="s">
        <v>334</v>
      </c>
    </row>
    <row r="446" spans="2:3">
      <c r="B446" s="139">
        <v>81000</v>
      </c>
      <c r="C446" s="138" t="s">
        <v>337</v>
      </c>
    </row>
    <row r="447" spans="2:3">
      <c r="B447" s="141">
        <v>45000</v>
      </c>
      <c r="C447" s="140" t="s">
        <v>339</v>
      </c>
    </row>
    <row r="448" spans="2:3">
      <c r="B448" s="139">
        <v>49000</v>
      </c>
      <c r="C448" s="138" t="s">
        <v>339</v>
      </c>
    </row>
    <row r="449" spans="2:3">
      <c r="B449" s="141">
        <v>72000</v>
      </c>
      <c r="C449" s="140" t="s">
        <v>337</v>
      </c>
    </row>
    <row r="450" spans="2:3">
      <c r="B450" s="139">
        <v>50000</v>
      </c>
      <c r="C450" s="138" t="s">
        <v>334</v>
      </c>
    </row>
    <row r="451" spans="2:3">
      <c r="B451" s="141">
        <v>57678</v>
      </c>
      <c r="C451" s="140" t="s">
        <v>334</v>
      </c>
    </row>
    <row r="452" spans="2:3">
      <c r="B452" s="139">
        <v>80442</v>
      </c>
      <c r="C452" s="138" t="s">
        <v>334</v>
      </c>
    </row>
    <row r="453" spans="2:3">
      <c r="B453" s="141">
        <v>75000</v>
      </c>
      <c r="C453" s="140" t="s">
        <v>337</v>
      </c>
    </row>
    <row r="454" spans="2:3">
      <c r="B454" s="139">
        <v>61000</v>
      </c>
      <c r="C454" s="138" t="s">
        <v>334</v>
      </c>
    </row>
    <row r="455" spans="2:3">
      <c r="B455" s="141">
        <v>77000</v>
      </c>
      <c r="C455" s="140" t="s">
        <v>338</v>
      </c>
    </row>
    <row r="456" spans="2:3">
      <c r="B456" s="139">
        <v>92000</v>
      </c>
      <c r="C456" s="138" t="s">
        <v>340</v>
      </c>
    </row>
    <row r="457" spans="2:3">
      <c r="B457" s="141">
        <v>72000</v>
      </c>
      <c r="C457" s="140" t="s">
        <v>334</v>
      </c>
    </row>
    <row r="458" spans="2:3">
      <c r="B458" s="139">
        <v>111000</v>
      </c>
      <c r="C458" s="138" t="s">
        <v>337</v>
      </c>
    </row>
    <row r="459" spans="2:3">
      <c r="B459" s="141">
        <v>80000</v>
      </c>
      <c r="C459" s="140" t="s">
        <v>334</v>
      </c>
    </row>
    <row r="460" spans="2:3">
      <c r="B460" s="139">
        <v>24000</v>
      </c>
      <c r="C460" s="138" t="s">
        <v>340</v>
      </c>
    </row>
    <row r="461" spans="2:3">
      <c r="B461" s="141">
        <v>61000</v>
      </c>
      <c r="C461" s="140" t="s">
        <v>337</v>
      </c>
    </row>
    <row r="462" spans="2:3">
      <c r="B462" s="139">
        <v>96230</v>
      </c>
      <c r="C462" s="138" t="s">
        <v>337</v>
      </c>
    </row>
    <row r="463" spans="2:3">
      <c r="B463" s="141">
        <v>75000</v>
      </c>
      <c r="C463" s="140" t="s">
        <v>334</v>
      </c>
    </row>
    <row r="464" spans="2:3">
      <c r="B464" s="139">
        <v>102000</v>
      </c>
      <c r="C464" s="138" t="s">
        <v>334</v>
      </c>
    </row>
    <row r="465" spans="2:3">
      <c r="B465" s="141">
        <v>67000</v>
      </c>
      <c r="C465" s="140" t="s">
        <v>337</v>
      </c>
    </row>
    <row r="466" spans="2:3">
      <c r="B466" s="139">
        <v>60000</v>
      </c>
      <c r="C466" s="138" t="s">
        <v>337</v>
      </c>
    </row>
    <row r="467" spans="2:3">
      <c r="B467" s="141">
        <v>42000</v>
      </c>
      <c r="C467" s="140" t="s">
        <v>334</v>
      </c>
    </row>
    <row r="468" spans="2:3">
      <c r="B468" s="139">
        <v>85000</v>
      </c>
      <c r="C468" s="138" t="s">
        <v>334</v>
      </c>
    </row>
    <row r="469" spans="2:3">
      <c r="B469" s="141">
        <v>109000</v>
      </c>
      <c r="C469" s="140" t="s">
        <v>337</v>
      </c>
    </row>
    <row r="470" spans="2:3">
      <c r="B470" s="139">
        <v>77000</v>
      </c>
      <c r="C470" s="138" t="s">
        <v>338</v>
      </c>
    </row>
    <row r="471" spans="2:3">
      <c r="B471" s="141">
        <v>64000</v>
      </c>
      <c r="C471" s="140" t="s">
        <v>337</v>
      </c>
    </row>
    <row r="472" spans="2:3">
      <c r="B472" s="139">
        <v>76000</v>
      </c>
      <c r="C472" s="138" t="s">
        <v>334</v>
      </c>
    </row>
    <row r="473" spans="2:3">
      <c r="B473" s="141">
        <v>45000</v>
      </c>
      <c r="C473" s="140" t="s">
        <v>339</v>
      </c>
    </row>
    <row r="474" spans="2:3">
      <c r="B474" s="139">
        <v>61000</v>
      </c>
      <c r="C474" s="138" t="s">
        <v>334</v>
      </c>
    </row>
    <row r="475" spans="2:3">
      <c r="B475" s="141">
        <v>66000</v>
      </c>
      <c r="C475" s="140" t="s">
        <v>334</v>
      </c>
    </row>
    <row r="476" spans="2:3">
      <c r="B476" s="139">
        <v>55000</v>
      </c>
      <c r="C476" s="138" t="s">
        <v>337</v>
      </c>
    </row>
    <row r="477" spans="2:3">
      <c r="B477" s="141">
        <v>32000</v>
      </c>
      <c r="C477" s="140" t="s">
        <v>343</v>
      </c>
    </row>
    <row r="478" spans="2:3">
      <c r="B478" s="139">
        <v>74300</v>
      </c>
      <c r="C478" s="138" t="s">
        <v>334</v>
      </c>
    </row>
    <row r="479" spans="2:3">
      <c r="B479" s="141">
        <v>95000</v>
      </c>
      <c r="C479" s="140" t="s">
        <v>334</v>
      </c>
    </row>
    <row r="480" spans="2:3">
      <c r="B480" s="139">
        <v>64300</v>
      </c>
      <c r="C480" s="138" t="s">
        <v>336</v>
      </c>
    </row>
    <row r="481" spans="2:3">
      <c r="B481" s="141">
        <v>250000</v>
      </c>
      <c r="C481" s="140" t="s">
        <v>342</v>
      </c>
    </row>
    <row r="482" spans="2:3">
      <c r="B482" s="139">
        <v>89000</v>
      </c>
      <c r="C482" s="138" t="s">
        <v>337</v>
      </c>
    </row>
    <row r="483" spans="2:3">
      <c r="B483" s="141">
        <v>75000</v>
      </c>
      <c r="C483" s="140" t="s">
        <v>334</v>
      </c>
    </row>
    <row r="484" spans="2:3">
      <c r="B484" s="139">
        <v>45000</v>
      </c>
      <c r="C484" s="138" t="s">
        <v>334</v>
      </c>
    </row>
    <row r="485" spans="2:3">
      <c r="B485" s="141">
        <v>127500</v>
      </c>
      <c r="C485" s="140" t="s">
        <v>335</v>
      </c>
    </row>
    <row r="486" spans="2:3">
      <c r="B486" s="139">
        <v>170000</v>
      </c>
      <c r="C486" s="138" t="s">
        <v>335</v>
      </c>
    </row>
    <row r="487" spans="2:3">
      <c r="B487" s="141">
        <v>62000</v>
      </c>
      <c r="C487" s="140" t="s">
        <v>334</v>
      </c>
    </row>
    <row r="488" spans="2:3">
      <c r="B488" s="139">
        <v>22000</v>
      </c>
      <c r="C488" s="138" t="s">
        <v>337</v>
      </c>
    </row>
    <row r="489" spans="2:3">
      <c r="B489" s="141">
        <v>45000</v>
      </c>
      <c r="C489" s="140" t="s">
        <v>334</v>
      </c>
    </row>
    <row r="490" spans="2:3">
      <c r="B490" s="139">
        <v>145000</v>
      </c>
      <c r="C490" s="138" t="s">
        <v>334</v>
      </c>
    </row>
    <row r="491" spans="2:3">
      <c r="B491" s="141">
        <v>89000</v>
      </c>
      <c r="C491" s="140" t="s">
        <v>334</v>
      </c>
    </row>
    <row r="492" spans="2:3">
      <c r="B492" s="139">
        <v>38000</v>
      </c>
      <c r="C492" s="138" t="s">
        <v>336</v>
      </c>
    </row>
    <row r="493" spans="2:3">
      <c r="B493" s="141">
        <v>105000</v>
      </c>
      <c r="C493" s="140" t="s">
        <v>337</v>
      </c>
    </row>
    <row r="494" spans="2:3">
      <c r="B494" s="139">
        <v>70970</v>
      </c>
      <c r="C494" s="138" t="s">
        <v>334</v>
      </c>
    </row>
    <row r="495" spans="2:3">
      <c r="B495" s="141">
        <v>125000</v>
      </c>
      <c r="C495" s="140" t="s">
        <v>342</v>
      </c>
    </row>
    <row r="496" spans="2:3">
      <c r="B496" s="139">
        <v>59000</v>
      </c>
      <c r="C496" s="138" t="s">
        <v>337</v>
      </c>
    </row>
    <row r="497" spans="2:3">
      <c r="B497" s="141">
        <v>71500</v>
      </c>
      <c r="C497" s="140" t="s">
        <v>334</v>
      </c>
    </row>
    <row r="498" spans="2:3">
      <c r="B498" s="139">
        <v>90000</v>
      </c>
      <c r="C498" s="138" t="s">
        <v>337</v>
      </c>
    </row>
    <row r="499" spans="2:3">
      <c r="B499" s="141">
        <v>40000</v>
      </c>
      <c r="C499" s="140" t="s">
        <v>334</v>
      </c>
    </row>
    <row r="500" spans="2:3">
      <c r="B500" s="139">
        <v>46325</v>
      </c>
      <c r="C500" s="138" t="s">
        <v>340</v>
      </c>
    </row>
    <row r="501" spans="2:3">
      <c r="B501" s="141">
        <v>15000</v>
      </c>
      <c r="C501" s="140" t="s">
        <v>334</v>
      </c>
    </row>
    <row r="502" spans="2:3">
      <c r="B502" s="139">
        <v>31200</v>
      </c>
      <c r="C502" s="138" t="s">
        <v>334</v>
      </c>
    </row>
    <row r="503" spans="2:3">
      <c r="B503" s="141">
        <v>41000</v>
      </c>
      <c r="C503" s="140" t="s">
        <v>342</v>
      </c>
    </row>
    <row r="504" spans="2:3">
      <c r="B504" s="139">
        <v>50000</v>
      </c>
      <c r="C504" s="138" t="s">
        <v>336</v>
      </c>
    </row>
    <row r="505" spans="2:3">
      <c r="B505" s="141">
        <v>85000</v>
      </c>
      <c r="C505" s="140" t="s">
        <v>343</v>
      </c>
    </row>
    <row r="506" spans="2:3">
      <c r="B506" s="139">
        <v>44000</v>
      </c>
      <c r="C506" s="138" t="s">
        <v>334</v>
      </c>
    </row>
    <row r="507" spans="2:3">
      <c r="B507" s="141">
        <v>52000</v>
      </c>
      <c r="C507" s="140" t="s">
        <v>334</v>
      </c>
    </row>
    <row r="508" spans="2:3">
      <c r="B508" s="139">
        <v>50000</v>
      </c>
      <c r="C508" s="138" t="s">
        <v>334</v>
      </c>
    </row>
    <row r="509" spans="2:3">
      <c r="B509" s="141">
        <v>50000</v>
      </c>
      <c r="C509" s="140" t="s">
        <v>334</v>
      </c>
    </row>
    <row r="510" spans="2:3">
      <c r="B510" s="139">
        <v>55000</v>
      </c>
      <c r="C510" s="138" t="s">
        <v>334</v>
      </c>
    </row>
    <row r="511" spans="2:3">
      <c r="B511" s="141">
        <v>38000</v>
      </c>
      <c r="C511" s="140" t="s">
        <v>334</v>
      </c>
    </row>
    <row r="512" spans="2:3">
      <c r="B512" s="139">
        <v>35500</v>
      </c>
      <c r="C512" s="138" t="s">
        <v>334</v>
      </c>
    </row>
    <row r="513" spans="2:3">
      <c r="B513" s="141">
        <v>62000</v>
      </c>
      <c r="C513" s="140" t="s">
        <v>334</v>
      </c>
    </row>
    <row r="514" spans="2:3">
      <c r="B514" s="139">
        <v>60000</v>
      </c>
      <c r="C514" s="138" t="s">
        <v>334</v>
      </c>
    </row>
    <row r="515" spans="2:3">
      <c r="B515" s="141">
        <v>32884</v>
      </c>
      <c r="C515" s="140" t="s">
        <v>334</v>
      </c>
    </row>
    <row r="516" spans="2:3">
      <c r="B516" s="139">
        <v>42000</v>
      </c>
      <c r="C516" s="138" t="s">
        <v>334</v>
      </c>
    </row>
    <row r="517" spans="2:3">
      <c r="B517" s="141">
        <v>68000</v>
      </c>
      <c r="C517" s="140" t="s">
        <v>334</v>
      </c>
    </row>
    <row r="518" spans="2:3">
      <c r="B518" s="139">
        <v>85000</v>
      </c>
      <c r="C518" s="138" t="s">
        <v>336</v>
      </c>
    </row>
    <row r="519" spans="2:3">
      <c r="B519" s="141">
        <v>140000</v>
      </c>
      <c r="C519" s="140" t="s">
        <v>337</v>
      </c>
    </row>
    <row r="520" spans="2:3">
      <c r="B520" s="139">
        <v>55000</v>
      </c>
      <c r="C520" s="138" t="s">
        <v>334</v>
      </c>
    </row>
    <row r="521" spans="2:3">
      <c r="B521" s="141">
        <v>54000</v>
      </c>
      <c r="C521" s="140" t="s">
        <v>335</v>
      </c>
    </row>
    <row r="522" spans="2:3">
      <c r="B522" s="139">
        <v>100000</v>
      </c>
      <c r="C522" s="138" t="s">
        <v>342</v>
      </c>
    </row>
    <row r="523" spans="2:3">
      <c r="B523" s="141">
        <v>70000</v>
      </c>
      <c r="C523" s="140" t="s">
        <v>334</v>
      </c>
    </row>
    <row r="524" spans="2:3">
      <c r="B524" s="139">
        <v>155000</v>
      </c>
      <c r="C524" s="138" t="s">
        <v>337</v>
      </c>
    </row>
    <row r="525" spans="2:3">
      <c r="B525" s="141">
        <v>225000</v>
      </c>
      <c r="C525" s="140" t="s">
        <v>335</v>
      </c>
    </row>
    <row r="526" spans="2:3">
      <c r="B526" s="139">
        <v>92000</v>
      </c>
      <c r="C526" s="138" t="s">
        <v>343</v>
      </c>
    </row>
    <row r="527" spans="2:3">
      <c r="B527" s="141">
        <v>85000</v>
      </c>
      <c r="C527" s="140" t="s">
        <v>337</v>
      </c>
    </row>
    <row r="528" spans="2:3">
      <c r="B528" s="139">
        <v>49000</v>
      </c>
      <c r="C528" s="138" t="s">
        <v>334</v>
      </c>
    </row>
    <row r="529" spans="2:3">
      <c r="B529" s="141">
        <v>59000</v>
      </c>
      <c r="C529" s="140" t="s">
        <v>337</v>
      </c>
    </row>
    <row r="530" spans="2:3">
      <c r="B530" s="139">
        <v>55000</v>
      </c>
      <c r="C530" s="138" t="s">
        <v>334</v>
      </c>
    </row>
    <row r="531" spans="2:3">
      <c r="B531" s="141">
        <v>75000</v>
      </c>
      <c r="C531" s="140" t="s">
        <v>336</v>
      </c>
    </row>
    <row r="532" spans="2:3">
      <c r="B532" s="139">
        <v>80000</v>
      </c>
      <c r="C532" s="138" t="s">
        <v>339</v>
      </c>
    </row>
    <row r="533" spans="2:3">
      <c r="B533" s="141">
        <v>12000</v>
      </c>
      <c r="C533" s="140" t="s">
        <v>334</v>
      </c>
    </row>
    <row r="534" spans="2:3">
      <c r="B534" s="139">
        <v>48500</v>
      </c>
      <c r="C534" s="138" t="s">
        <v>334</v>
      </c>
    </row>
    <row r="535" spans="2:3">
      <c r="B535" s="141">
        <v>62000</v>
      </c>
      <c r="C535" s="140" t="s">
        <v>338</v>
      </c>
    </row>
    <row r="536" spans="2:3">
      <c r="B536" s="139">
        <v>90000</v>
      </c>
      <c r="C536" s="138" t="s">
        <v>334</v>
      </c>
    </row>
    <row r="537" spans="2:3">
      <c r="B537" s="141">
        <v>85000</v>
      </c>
      <c r="C537" s="140" t="s">
        <v>334</v>
      </c>
    </row>
    <row r="538" spans="2:3">
      <c r="B538" s="139">
        <v>65000</v>
      </c>
      <c r="C538" s="138" t="s">
        <v>334</v>
      </c>
    </row>
    <row r="539" spans="2:3">
      <c r="B539" s="141">
        <v>75000</v>
      </c>
      <c r="C539" s="140" t="s">
        <v>335</v>
      </c>
    </row>
    <row r="540" spans="2:3">
      <c r="B540" s="139">
        <v>92000</v>
      </c>
      <c r="C540" s="138" t="s">
        <v>334</v>
      </c>
    </row>
    <row r="541" spans="2:3">
      <c r="B541" s="141">
        <v>45000</v>
      </c>
      <c r="C541" s="140" t="s">
        <v>334</v>
      </c>
    </row>
    <row r="542" spans="2:3">
      <c r="B542" s="139">
        <v>60000</v>
      </c>
      <c r="C542" s="138" t="s">
        <v>334</v>
      </c>
    </row>
    <row r="543" spans="2:3">
      <c r="B543" s="141">
        <v>65000</v>
      </c>
      <c r="C543" s="140" t="s">
        <v>334</v>
      </c>
    </row>
    <row r="544" spans="2:3">
      <c r="B544" s="139">
        <v>73000</v>
      </c>
      <c r="C544" s="138" t="s">
        <v>337</v>
      </c>
    </row>
    <row r="545" spans="2:3">
      <c r="B545" s="141">
        <v>54000</v>
      </c>
      <c r="C545" s="140" t="s">
        <v>334</v>
      </c>
    </row>
    <row r="546" spans="2:3">
      <c r="B546" s="139">
        <v>81000</v>
      </c>
      <c r="C546" s="138" t="s">
        <v>334</v>
      </c>
    </row>
    <row r="547" spans="2:3">
      <c r="B547" s="141">
        <v>10000</v>
      </c>
      <c r="C547" s="140" t="s">
        <v>334</v>
      </c>
    </row>
    <row r="548" spans="2:3">
      <c r="B548" s="139">
        <v>42000</v>
      </c>
      <c r="C548" s="138" t="s">
        <v>336</v>
      </c>
    </row>
    <row r="549" spans="2:3">
      <c r="B549" s="141">
        <v>45000</v>
      </c>
      <c r="C549" s="140" t="s">
        <v>334</v>
      </c>
    </row>
    <row r="550" spans="2:3">
      <c r="B550" s="139">
        <v>36000</v>
      </c>
      <c r="C550" s="138" t="s">
        <v>334</v>
      </c>
    </row>
    <row r="551" spans="2:3">
      <c r="B551" s="141">
        <v>68000</v>
      </c>
      <c r="C551" s="140" t="s">
        <v>334</v>
      </c>
    </row>
    <row r="552" spans="2:3">
      <c r="B552" s="139">
        <v>75000</v>
      </c>
      <c r="C552" s="138" t="s">
        <v>334</v>
      </c>
    </row>
    <row r="553" spans="2:3">
      <c r="B553" s="141">
        <v>88000</v>
      </c>
      <c r="C553" s="140" t="s">
        <v>334</v>
      </c>
    </row>
    <row r="554" spans="2:3">
      <c r="B554" s="139">
        <v>69000</v>
      </c>
      <c r="C554" s="138" t="s">
        <v>334</v>
      </c>
    </row>
    <row r="555" spans="2:3">
      <c r="B555" s="141">
        <v>30000</v>
      </c>
      <c r="C555" s="140" t="s">
        <v>337</v>
      </c>
    </row>
    <row r="556" spans="2:3">
      <c r="B556" s="139">
        <v>80000</v>
      </c>
      <c r="C556" s="138" t="s">
        <v>337</v>
      </c>
    </row>
    <row r="557" spans="2:3">
      <c r="B557" s="141">
        <v>75000</v>
      </c>
      <c r="C557" s="140" t="s">
        <v>336</v>
      </c>
    </row>
    <row r="558" spans="2:3">
      <c r="B558" s="139">
        <v>85000</v>
      </c>
      <c r="C558" s="138" t="s">
        <v>336</v>
      </c>
    </row>
    <row r="559" spans="2:3">
      <c r="B559" s="141">
        <v>60000</v>
      </c>
      <c r="C559" s="140" t="s">
        <v>337</v>
      </c>
    </row>
    <row r="560" spans="2:3">
      <c r="B560" s="139">
        <v>60000</v>
      </c>
      <c r="C560" s="138" t="s">
        <v>337</v>
      </c>
    </row>
    <row r="561" spans="2:3">
      <c r="B561" s="141">
        <v>67000</v>
      </c>
      <c r="C561" s="140" t="s">
        <v>337</v>
      </c>
    </row>
    <row r="562" spans="2:3">
      <c r="B562" s="139">
        <v>30000</v>
      </c>
      <c r="C562" s="138" t="s">
        <v>334</v>
      </c>
    </row>
    <row r="563" spans="2:3">
      <c r="B563" s="141">
        <v>71500</v>
      </c>
      <c r="C563" s="140" t="s">
        <v>337</v>
      </c>
    </row>
    <row r="564" spans="2:3">
      <c r="B564" s="139">
        <v>67000</v>
      </c>
      <c r="C564" s="138" t="s">
        <v>337</v>
      </c>
    </row>
    <row r="565" spans="2:3">
      <c r="B565" s="141">
        <v>40000</v>
      </c>
      <c r="C565" s="140" t="s">
        <v>334</v>
      </c>
    </row>
    <row r="566" spans="2:3">
      <c r="B566" s="139">
        <v>65000</v>
      </c>
      <c r="C566" s="138" t="s">
        <v>337</v>
      </c>
    </row>
    <row r="567" spans="2:3">
      <c r="B567" s="141">
        <v>72000</v>
      </c>
      <c r="C567" s="140" t="s">
        <v>342</v>
      </c>
    </row>
    <row r="568" spans="2:3">
      <c r="B568" s="139">
        <v>52500</v>
      </c>
      <c r="C568" s="138" t="s">
        <v>337</v>
      </c>
    </row>
    <row r="569" spans="2:3">
      <c r="B569" s="141">
        <v>85000</v>
      </c>
      <c r="C569" s="140" t="s">
        <v>337</v>
      </c>
    </row>
    <row r="570" spans="2:3">
      <c r="B570" s="139">
        <v>125000</v>
      </c>
      <c r="C570" s="138" t="s">
        <v>337</v>
      </c>
    </row>
    <row r="571" spans="2:3">
      <c r="B571" s="141">
        <v>74461</v>
      </c>
      <c r="C571" s="140" t="s">
        <v>341</v>
      </c>
    </row>
    <row r="572" spans="2:3">
      <c r="B572" s="139">
        <v>40000</v>
      </c>
      <c r="C572" s="138" t="s">
        <v>334</v>
      </c>
    </row>
    <row r="573" spans="2:3">
      <c r="B573" s="141">
        <v>56600</v>
      </c>
      <c r="C573" s="140" t="s">
        <v>337</v>
      </c>
    </row>
    <row r="574" spans="2:3">
      <c r="B574" s="139">
        <v>100000</v>
      </c>
      <c r="C574" s="138" t="s">
        <v>334</v>
      </c>
    </row>
    <row r="575" spans="2:3">
      <c r="B575" s="141">
        <v>65000</v>
      </c>
      <c r="C575" s="140" t="s">
        <v>334</v>
      </c>
    </row>
    <row r="576" spans="2:3">
      <c r="B576" s="139">
        <v>65000</v>
      </c>
      <c r="C576" s="138" t="s">
        <v>334</v>
      </c>
    </row>
    <row r="577" spans="2:3">
      <c r="B577" s="141">
        <v>65000</v>
      </c>
      <c r="C577" s="140" t="s">
        <v>340</v>
      </c>
    </row>
    <row r="578" spans="2:3">
      <c r="B578" s="139">
        <v>63000</v>
      </c>
      <c r="C578" s="138" t="s">
        <v>334</v>
      </c>
    </row>
    <row r="579" spans="2:3">
      <c r="B579" s="141">
        <v>87000</v>
      </c>
      <c r="C579" s="140" t="s">
        <v>341</v>
      </c>
    </row>
    <row r="580" spans="2:3">
      <c r="B580" s="139">
        <v>45000</v>
      </c>
      <c r="C580" s="138" t="s">
        <v>334</v>
      </c>
    </row>
    <row r="581" spans="2:3">
      <c r="B581" s="141">
        <v>85000</v>
      </c>
      <c r="C581" s="140" t="s">
        <v>334</v>
      </c>
    </row>
    <row r="582" spans="2:3">
      <c r="B582" s="139">
        <v>80000</v>
      </c>
      <c r="C582" s="138" t="s">
        <v>337</v>
      </c>
    </row>
    <row r="583" spans="2:3">
      <c r="B583" s="141">
        <v>70000</v>
      </c>
      <c r="C583" s="140" t="s">
        <v>334</v>
      </c>
    </row>
    <row r="584" spans="2:3">
      <c r="B584" s="139">
        <v>214000</v>
      </c>
      <c r="C584" s="138" t="s">
        <v>340</v>
      </c>
    </row>
    <row r="585" spans="2:3">
      <c r="B585" s="141">
        <v>78000</v>
      </c>
      <c r="C585" s="140" t="s">
        <v>338</v>
      </c>
    </row>
    <row r="586" spans="2:3">
      <c r="B586" s="139">
        <v>42307</v>
      </c>
      <c r="C586" s="138" t="s">
        <v>334</v>
      </c>
    </row>
    <row r="587" spans="2:3">
      <c r="B587" s="141">
        <v>33250</v>
      </c>
      <c r="C587" s="140" t="s">
        <v>337</v>
      </c>
    </row>
    <row r="588" spans="2:3">
      <c r="B588" s="139">
        <v>120000</v>
      </c>
      <c r="C588" s="138" t="s">
        <v>336</v>
      </c>
    </row>
    <row r="589" spans="2:3">
      <c r="B589" s="141">
        <v>60000</v>
      </c>
      <c r="C589" s="140" t="s">
        <v>334</v>
      </c>
    </row>
    <row r="590" spans="2:3">
      <c r="B590" s="139">
        <v>57000</v>
      </c>
      <c r="C590" s="138" t="s">
        <v>336</v>
      </c>
    </row>
    <row r="591" spans="2:3">
      <c r="B591" s="141">
        <v>40000</v>
      </c>
      <c r="C591" s="140" t="s">
        <v>334</v>
      </c>
    </row>
    <row r="592" spans="2:3">
      <c r="B592" s="139">
        <v>80000</v>
      </c>
      <c r="C592" s="138" t="s">
        <v>340</v>
      </c>
    </row>
    <row r="593" spans="2:3">
      <c r="B593" s="141">
        <v>118000</v>
      </c>
      <c r="C593" s="140" t="s">
        <v>335</v>
      </c>
    </row>
    <row r="594" spans="2:3">
      <c r="B594" s="139">
        <v>50000</v>
      </c>
      <c r="C594" s="138" t="s">
        <v>334</v>
      </c>
    </row>
    <row r="595" spans="2:3">
      <c r="B595" s="141">
        <v>60000</v>
      </c>
      <c r="C595" s="140" t="s">
        <v>334</v>
      </c>
    </row>
    <row r="596" spans="2:3">
      <c r="B596" s="139">
        <v>40000</v>
      </c>
      <c r="C596" s="138" t="s">
        <v>339</v>
      </c>
    </row>
    <row r="597" spans="2:3">
      <c r="B597" s="141">
        <v>85000</v>
      </c>
      <c r="C597" s="140" t="s">
        <v>335</v>
      </c>
    </row>
    <row r="598" spans="2:3">
      <c r="B598" s="139">
        <v>29000</v>
      </c>
      <c r="C598" s="138" t="s">
        <v>338</v>
      </c>
    </row>
    <row r="599" spans="2:3">
      <c r="B599" s="141">
        <v>48000</v>
      </c>
      <c r="C599" s="140" t="s">
        <v>336</v>
      </c>
    </row>
    <row r="600" spans="2:3">
      <c r="B600" s="139">
        <v>48000</v>
      </c>
      <c r="C600" s="138" t="s">
        <v>336</v>
      </c>
    </row>
    <row r="601" spans="2:3">
      <c r="B601" s="141">
        <v>112000</v>
      </c>
      <c r="C601" s="140" t="s">
        <v>337</v>
      </c>
    </row>
    <row r="602" spans="2:3">
      <c r="B602" s="139">
        <v>72000</v>
      </c>
      <c r="C602" s="138" t="s">
        <v>337</v>
      </c>
    </row>
    <row r="603" spans="2:3">
      <c r="B603" s="141">
        <v>60000</v>
      </c>
      <c r="C603" s="140" t="s">
        <v>334</v>
      </c>
    </row>
    <row r="604" spans="2:3">
      <c r="B604" s="139">
        <v>67000</v>
      </c>
      <c r="C604" s="138" t="s">
        <v>334</v>
      </c>
    </row>
    <row r="605" spans="2:3">
      <c r="B605" s="141">
        <v>54000</v>
      </c>
      <c r="C605" s="140" t="s">
        <v>334</v>
      </c>
    </row>
    <row r="606" spans="2:3">
      <c r="B606" s="139">
        <v>63000</v>
      </c>
      <c r="C606" s="138" t="s">
        <v>334</v>
      </c>
    </row>
    <row r="607" spans="2:3">
      <c r="B607" s="141">
        <v>63000</v>
      </c>
      <c r="C607" s="140" t="s">
        <v>334</v>
      </c>
    </row>
    <row r="608" spans="2:3">
      <c r="B608" s="139">
        <v>46000</v>
      </c>
      <c r="C608" s="138" t="s">
        <v>334</v>
      </c>
    </row>
    <row r="609" spans="2:3">
      <c r="B609" s="141">
        <v>45000</v>
      </c>
      <c r="C609" s="140" t="s">
        <v>336</v>
      </c>
    </row>
    <row r="610" spans="2:3">
      <c r="B610" s="139">
        <v>43000</v>
      </c>
      <c r="C610" s="138" t="s">
        <v>334</v>
      </c>
    </row>
    <row r="611" spans="2:3">
      <c r="B611" s="141">
        <v>48000</v>
      </c>
      <c r="C611" s="140" t="s">
        <v>334</v>
      </c>
    </row>
    <row r="612" spans="2:3">
      <c r="B612" s="139">
        <v>62000</v>
      </c>
      <c r="C612" s="138" t="s">
        <v>334</v>
      </c>
    </row>
    <row r="613" spans="2:3">
      <c r="B613" s="141">
        <v>48000</v>
      </c>
      <c r="C613" s="140" t="s">
        <v>334</v>
      </c>
    </row>
    <row r="614" spans="2:3">
      <c r="B614" s="139">
        <v>75000</v>
      </c>
      <c r="C614" s="138" t="s">
        <v>334</v>
      </c>
    </row>
    <row r="615" spans="2:3">
      <c r="B615" s="141">
        <v>110000</v>
      </c>
      <c r="C615" s="140" t="s">
        <v>335</v>
      </c>
    </row>
    <row r="616" spans="2:3">
      <c r="B616" s="139">
        <v>50000</v>
      </c>
      <c r="C616" s="138" t="s">
        <v>334</v>
      </c>
    </row>
    <row r="617" spans="2:3">
      <c r="B617" s="141">
        <v>46000</v>
      </c>
      <c r="C617" s="140" t="s">
        <v>334</v>
      </c>
    </row>
    <row r="618" spans="2:3">
      <c r="B618" s="139">
        <v>115000</v>
      </c>
      <c r="C618" s="138" t="s">
        <v>334</v>
      </c>
    </row>
    <row r="619" spans="2:3">
      <c r="B619" s="141">
        <v>40000</v>
      </c>
      <c r="C619" s="140" t="s">
        <v>334</v>
      </c>
    </row>
    <row r="620" spans="2:3">
      <c r="B620" s="139">
        <v>46359</v>
      </c>
      <c r="C620" s="138" t="s">
        <v>334</v>
      </c>
    </row>
    <row r="621" spans="2:3">
      <c r="B621" s="137">
        <v>70000</v>
      </c>
      <c r="C621" s="136" t="s">
        <v>334</v>
      </c>
    </row>
  </sheetData>
  <conditionalFormatting sqref="B5:C621">
    <cfRule type="expression" dxfId="0" priority="1">
      <formula>#REF!="ERR"</formula>
    </cfRule>
  </conditionalFormatting>
  <hyperlinks>
    <hyperlink ref="A1" location="Overview!A1" display="Overview!A1" xr:uid="{F7C1963B-0F7A-43DA-AC78-5EE3319EEBAF}"/>
  </hyperlinks>
  <pageMargins left="0.7" right="0.7" top="0.75" bottom="0.75" header="0.3" footer="0.3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9697" r:id="rId3" name="Drop Down 1">
              <controlPr defaultSize="0" autoLine="0" autoPict="0">
                <anchor moveWithCells="1">
                  <from>
                    <xdr:col>4</xdr:col>
                    <xdr:colOff>180975</xdr:colOff>
                    <xdr:row>33</xdr:row>
                    <xdr:rowOff>114300</xdr:rowOff>
                  </from>
                  <to>
                    <xdr:col>6</xdr:col>
                    <xdr:colOff>133350</xdr:colOff>
                    <xdr:row>34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698" r:id="rId4" name="Drop Down 2">
              <controlPr defaultSize="0" autoLine="0" autoPict="0">
                <anchor moveWithCells="1">
                  <from>
                    <xdr:col>4</xdr:col>
                    <xdr:colOff>180975</xdr:colOff>
                    <xdr:row>36</xdr:row>
                    <xdr:rowOff>0</xdr:rowOff>
                  </from>
                  <to>
                    <xdr:col>6</xdr:col>
                    <xdr:colOff>133350</xdr:colOff>
                    <xdr:row>37</xdr:row>
                    <xdr:rowOff>9525</xdr:rowOff>
                  </to>
                </anchor>
              </controlPr>
            </control>
          </mc:Choice>
        </mc:AlternateContent>
      </controls>
    </mc:Choice>
  </mc:AlternateContent>
  <tableParts count="1">
    <tablePart r:id="rId5"/>
  </tablePart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F1E884-A8D4-4F2F-8173-E788A4BDCA31}">
  <sheetPr codeName="Sheet27"/>
  <dimension ref="A1:O18"/>
  <sheetViews>
    <sheetView showGridLines="0" workbookViewId="0">
      <selection activeCell="D24" sqref="D24"/>
    </sheetView>
  </sheetViews>
  <sheetFormatPr defaultRowHeight="14.25"/>
  <cols>
    <col min="1" max="1" width="9.875" customWidth="1"/>
    <col min="11" max="11" width="20.25" style="75" bestFit="1" customWidth="1"/>
    <col min="12" max="12" width="10.375" customWidth="1"/>
    <col min="14" max="14" width="8.5" customWidth="1"/>
    <col min="256" max="256" width="2.375" customWidth="1"/>
    <col min="266" max="266" width="20.25" bestFit="1" customWidth="1"/>
    <col min="267" max="267" width="15.5" customWidth="1"/>
    <col min="268" max="268" width="10.375" customWidth="1"/>
    <col min="270" max="270" width="7.875" bestFit="1" customWidth="1"/>
    <col min="512" max="512" width="2.375" customWidth="1"/>
    <col min="522" max="522" width="20.25" bestFit="1" customWidth="1"/>
    <col min="523" max="523" width="15.5" customWidth="1"/>
    <col min="524" max="524" width="10.375" customWidth="1"/>
    <col min="526" max="526" width="7.875" bestFit="1" customWidth="1"/>
    <col min="768" max="768" width="2.375" customWidth="1"/>
    <col min="778" max="778" width="20.25" bestFit="1" customWidth="1"/>
    <col min="779" max="779" width="15.5" customWidth="1"/>
    <col min="780" max="780" width="10.375" customWidth="1"/>
    <col min="782" max="782" width="7.875" bestFit="1" customWidth="1"/>
    <col min="1024" max="1024" width="2.375" customWidth="1"/>
    <col min="1034" max="1034" width="20.25" bestFit="1" customWidth="1"/>
    <col min="1035" max="1035" width="15.5" customWidth="1"/>
    <col min="1036" max="1036" width="10.375" customWidth="1"/>
    <col min="1038" max="1038" width="7.875" bestFit="1" customWidth="1"/>
    <col min="1280" max="1280" width="2.375" customWidth="1"/>
    <col min="1290" max="1290" width="20.25" bestFit="1" customWidth="1"/>
    <col min="1291" max="1291" width="15.5" customWidth="1"/>
    <col min="1292" max="1292" width="10.375" customWidth="1"/>
    <col min="1294" max="1294" width="7.875" bestFit="1" customWidth="1"/>
    <col min="1536" max="1536" width="2.375" customWidth="1"/>
    <col min="1546" max="1546" width="20.25" bestFit="1" customWidth="1"/>
    <col min="1547" max="1547" width="15.5" customWidth="1"/>
    <col min="1548" max="1548" width="10.375" customWidth="1"/>
    <col min="1550" max="1550" width="7.875" bestFit="1" customWidth="1"/>
    <col min="1792" max="1792" width="2.375" customWidth="1"/>
    <col min="1802" max="1802" width="20.25" bestFit="1" customWidth="1"/>
    <col min="1803" max="1803" width="15.5" customWidth="1"/>
    <col min="1804" max="1804" width="10.375" customWidth="1"/>
    <col min="1806" max="1806" width="7.875" bestFit="1" customWidth="1"/>
    <col min="2048" max="2048" width="2.375" customWidth="1"/>
    <col min="2058" max="2058" width="20.25" bestFit="1" customWidth="1"/>
    <col min="2059" max="2059" width="15.5" customWidth="1"/>
    <col min="2060" max="2060" width="10.375" customWidth="1"/>
    <col min="2062" max="2062" width="7.875" bestFit="1" customWidth="1"/>
    <col min="2304" max="2304" width="2.375" customWidth="1"/>
    <col min="2314" max="2314" width="20.25" bestFit="1" customWidth="1"/>
    <col min="2315" max="2315" width="15.5" customWidth="1"/>
    <col min="2316" max="2316" width="10.375" customWidth="1"/>
    <col min="2318" max="2318" width="7.875" bestFit="1" customWidth="1"/>
    <col min="2560" max="2560" width="2.375" customWidth="1"/>
    <col min="2570" max="2570" width="20.25" bestFit="1" customWidth="1"/>
    <col min="2571" max="2571" width="15.5" customWidth="1"/>
    <col min="2572" max="2572" width="10.375" customWidth="1"/>
    <col min="2574" max="2574" width="7.875" bestFit="1" customWidth="1"/>
    <col min="2816" max="2816" width="2.375" customWidth="1"/>
    <col min="2826" max="2826" width="20.25" bestFit="1" customWidth="1"/>
    <col min="2827" max="2827" width="15.5" customWidth="1"/>
    <col min="2828" max="2828" width="10.375" customWidth="1"/>
    <col min="2830" max="2830" width="7.875" bestFit="1" customWidth="1"/>
    <col min="3072" max="3072" width="2.375" customWidth="1"/>
    <col min="3082" max="3082" width="20.25" bestFit="1" customWidth="1"/>
    <col min="3083" max="3083" width="15.5" customWidth="1"/>
    <col min="3084" max="3084" width="10.375" customWidth="1"/>
    <col min="3086" max="3086" width="7.875" bestFit="1" customWidth="1"/>
    <col min="3328" max="3328" width="2.375" customWidth="1"/>
    <col min="3338" max="3338" width="20.25" bestFit="1" customWidth="1"/>
    <col min="3339" max="3339" width="15.5" customWidth="1"/>
    <col min="3340" max="3340" width="10.375" customWidth="1"/>
    <col min="3342" max="3342" width="7.875" bestFit="1" customWidth="1"/>
    <col min="3584" max="3584" width="2.375" customWidth="1"/>
    <col min="3594" max="3594" width="20.25" bestFit="1" customWidth="1"/>
    <col min="3595" max="3595" width="15.5" customWidth="1"/>
    <col min="3596" max="3596" width="10.375" customWidth="1"/>
    <col min="3598" max="3598" width="7.875" bestFit="1" customWidth="1"/>
    <col min="3840" max="3840" width="2.375" customWidth="1"/>
    <col min="3850" max="3850" width="20.25" bestFit="1" customWidth="1"/>
    <col min="3851" max="3851" width="15.5" customWidth="1"/>
    <col min="3852" max="3852" width="10.375" customWidth="1"/>
    <col min="3854" max="3854" width="7.875" bestFit="1" customWidth="1"/>
    <col min="4096" max="4096" width="2.375" customWidth="1"/>
    <col min="4106" max="4106" width="20.25" bestFit="1" customWidth="1"/>
    <col min="4107" max="4107" width="15.5" customWidth="1"/>
    <col min="4108" max="4108" width="10.375" customWidth="1"/>
    <col min="4110" max="4110" width="7.875" bestFit="1" customWidth="1"/>
    <col min="4352" max="4352" width="2.375" customWidth="1"/>
    <col min="4362" max="4362" width="20.25" bestFit="1" customWidth="1"/>
    <col min="4363" max="4363" width="15.5" customWidth="1"/>
    <col min="4364" max="4364" width="10.375" customWidth="1"/>
    <col min="4366" max="4366" width="7.875" bestFit="1" customWidth="1"/>
    <col min="4608" max="4608" width="2.375" customWidth="1"/>
    <col min="4618" max="4618" width="20.25" bestFit="1" customWidth="1"/>
    <col min="4619" max="4619" width="15.5" customWidth="1"/>
    <col min="4620" max="4620" width="10.375" customWidth="1"/>
    <col min="4622" max="4622" width="7.875" bestFit="1" customWidth="1"/>
    <col min="4864" max="4864" width="2.375" customWidth="1"/>
    <col min="4874" max="4874" width="20.25" bestFit="1" customWidth="1"/>
    <col min="4875" max="4875" width="15.5" customWidth="1"/>
    <col min="4876" max="4876" width="10.375" customWidth="1"/>
    <col min="4878" max="4878" width="7.875" bestFit="1" customWidth="1"/>
    <col min="5120" max="5120" width="2.375" customWidth="1"/>
    <col min="5130" max="5130" width="20.25" bestFit="1" customWidth="1"/>
    <col min="5131" max="5131" width="15.5" customWidth="1"/>
    <col min="5132" max="5132" width="10.375" customWidth="1"/>
    <col min="5134" max="5134" width="7.875" bestFit="1" customWidth="1"/>
    <col min="5376" max="5376" width="2.375" customWidth="1"/>
    <col min="5386" max="5386" width="20.25" bestFit="1" customWidth="1"/>
    <col min="5387" max="5387" width="15.5" customWidth="1"/>
    <col min="5388" max="5388" width="10.375" customWidth="1"/>
    <col min="5390" max="5390" width="7.875" bestFit="1" customWidth="1"/>
    <col min="5632" max="5632" width="2.375" customWidth="1"/>
    <col min="5642" max="5642" width="20.25" bestFit="1" customWidth="1"/>
    <col min="5643" max="5643" width="15.5" customWidth="1"/>
    <col min="5644" max="5644" width="10.375" customWidth="1"/>
    <col min="5646" max="5646" width="7.875" bestFit="1" customWidth="1"/>
    <col min="5888" max="5888" width="2.375" customWidth="1"/>
    <col min="5898" max="5898" width="20.25" bestFit="1" customWidth="1"/>
    <col min="5899" max="5899" width="15.5" customWidth="1"/>
    <col min="5900" max="5900" width="10.375" customWidth="1"/>
    <col min="5902" max="5902" width="7.875" bestFit="1" customWidth="1"/>
    <col min="6144" max="6144" width="2.375" customWidth="1"/>
    <col min="6154" max="6154" width="20.25" bestFit="1" customWidth="1"/>
    <col min="6155" max="6155" width="15.5" customWidth="1"/>
    <col min="6156" max="6156" width="10.375" customWidth="1"/>
    <col min="6158" max="6158" width="7.875" bestFit="1" customWidth="1"/>
    <col min="6400" max="6400" width="2.375" customWidth="1"/>
    <col min="6410" max="6410" width="20.25" bestFit="1" customWidth="1"/>
    <col min="6411" max="6411" width="15.5" customWidth="1"/>
    <col min="6412" max="6412" width="10.375" customWidth="1"/>
    <col min="6414" max="6414" width="7.875" bestFit="1" customWidth="1"/>
    <col min="6656" max="6656" width="2.375" customWidth="1"/>
    <col min="6666" max="6666" width="20.25" bestFit="1" customWidth="1"/>
    <col min="6667" max="6667" width="15.5" customWidth="1"/>
    <col min="6668" max="6668" width="10.375" customWidth="1"/>
    <col min="6670" max="6670" width="7.875" bestFit="1" customWidth="1"/>
    <col min="6912" max="6912" width="2.375" customWidth="1"/>
    <col min="6922" max="6922" width="20.25" bestFit="1" customWidth="1"/>
    <col min="6923" max="6923" width="15.5" customWidth="1"/>
    <col min="6924" max="6924" width="10.375" customWidth="1"/>
    <col min="6926" max="6926" width="7.875" bestFit="1" customWidth="1"/>
    <col min="7168" max="7168" width="2.375" customWidth="1"/>
    <col min="7178" max="7178" width="20.25" bestFit="1" customWidth="1"/>
    <col min="7179" max="7179" width="15.5" customWidth="1"/>
    <col min="7180" max="7180" width="10.375" customWidth="1"/>
    <col min="7182" max="7182" width="7.875" bestFit="1" customWidth="1"/>
    <col min="7424" max="7424" width="2.375" customWidth="1"/>
    <col min="7434" max="7434" width="20.25" bestFit="1" customWidth="1"/>
    <col min="7435" max="7435" width="15.5" customWidth="1"/>
    <col min="7436" max="7436" width="10.375" customWidth="1"/>
    <col min="7438" max="7438" width="7.875" bestFit="1" customWidth="1"/>
    <col min="7680" max="7680" width="2.375" customWidth="1"/>
    <col min="7690" max="7690" width="20.25" bestFit="1" customWidth="1"/>
    <col min="7691" max="7691" width="15.5" customWidth="1"/>
    <col min="7692" max="7692" width="10.375" customWidth="1"/>
    <col min="7694" max="7694" width="7.875" bestFit="1" customWidth="1"/>
    <col min="7936" max="7936" width="2.375" customWidth="1"/>
    <col min="7946" max="7946" width="20.25" bestFit="1" customWidth="1"/>
    <col min="7947" max="7947" width="15.5" customWidth="1"/>
    <col min="7948" max="7948" width="10.375" customWidth="1"/>
    <col min="7950" max="7950" width="7.875" bestFit="1" customWidth="1"/>
    <col min="8192" max="8192" width="2.375" customWidth="1"/>
    <col min="8202" max="8202" width="20.25" bestFit="1" customWidth="1"/>
    <col min="8203" max="8203" width="15.5" customWidth="1"/>
    <col min="8204" max="8204" width="10.375" customWidth="1"/>
    <col min="8206" max="8206" width="7.875" bestFit="1" customWidth="1"/>
    <col min="8448" max="8448" width="2.375" customWidth="1"/>
    <col min="8458" max="8458" width="20.25" bestFit="1" customWidth="1"/>
    <col min="8459" max="8459" width="15.5" customWidth="1"/>
    <col min="8460" max="8460" width="10.375" customWidth="1"/>
    <col min="8462" max="8462" width="7.875" bestFit="1" customWidth="1"/>
    <col min="8704" max="8704" width="2.375" customWidth="1"/>
    <col min="8714" max="8714" width="20.25" bestFit="1" customWidth="1"/>
    <col min="8715" max="8715" width="15.5" customWidth="1"/>
    <col min="8716" max="8716" width="10.375" customWidth="1"/>
    <col min="8718" max="8718" width="7.875" bestFit="1" customWidth="1"/>
    <col min="8960" max="8960" width="2.375" customWidth="1"/>
    <col min="8970" max="8970" width="20.25" bestFit="1" customWidth="1"/>
    <col min="8971" max="8971" width="15.5" customWidth="1"/>
    <col min="8972" max="8972" width="10.375" customWidth="1"/>
    <col min="8974" max="8974" width="7.875" bestFit="1" customWidth="1"/>
    <col min="9216" max="9216" width="2.375" customWidth="1"/>
    <col min="9226" max="9226" width="20.25" bestFit="1" customWidth="1"/>
    <col min="9227" max="9227" width="15.5" customWidth="1"/>
    <col min="9228" max="9228" width="10.375" customWidth="1"/>
    <col min="9230" max="9230" width="7.875" bestFit="1" customWidth="1"/>
    <col min="9472" max="9472" width="2.375" customWidth="1"/>
    <col min="9482" max="9482" width="20.25" bestFit="1" customWidth="1"/>
    <col min="9483" max="9483" width="15.5" customWidth="1"/>
    <col min="9484" max="9484" width="10.375" customWidth="1"/>
    <col min="9486" max="9486" width="7.875" bestFit="1" customWidth="1"/>
    <col min="9728" max="9728" width="2.375" customWidth="1"/>
    <col min="9738" max="9738" width="20.25" bestFit="1" customWidth="1"/>
    <col min="9739" max="9739" width="15.5" customWidth="1"/>
    <col min="9740" max="9740" width="10.375" customWidth="1"/>
    <col min="9742" max="9742" width="7.875" bestFit="1" customWidth="1"/>
    <col min="9984" max="9984" width="2.375" customWidth="1"/>
    <col min="9994" max="9994" width="20.25" bestFit="1" customWidth="1"/>
    <col min="9995" max="9995" width="15.5" customWidth="1"/>
    <col min="9996" max="9996" width="10.375" customWidth="1"/>
    <col min="9998" max="9998" width="7.875" bestFit="1" customWidth="1"/>
    <col min="10240" max="10240" width="2.375" customWidth="1"/>
    <col min="10250" max="10250" width="20.25" bestFit="1" customWidth="1"/>
    <col min="10251" max="10251" width="15.5" customWidth="1"/>
    <col min="10252" max="10252" width="10.375" customWidth="1"/>
    <col min="10254" max="10254" width="7.875" bestFit="1" customWidth="1"/>
    <col min="10496" max="10496" width="2.375" customWidth="1"/>
    <col min="10506" max="10506" width="20.25" bestFit="1" customWidth="1"/>
    <col min="10507" max="10507" width="15.5" customWidth="1"/>
    <col min="10508" max="10508" width="10.375" customWidth="1"/>
    <col min="10510" max="10510" width="7.875" bestFit="1" customWidth="1"/>
    <col min="10752" max="10752" width="2.375" customWidth="1"/>
    <col min="10762" max="10762" width="20.25" bestFit="1" customWidth="1"/>
    <col min="10763" max="10763" width="15.5" customWidth="1"/>
    <col min="10764" max="10764" width="10.375" customWidth="1"/>
    <col min="10766" max="10766" width="7.875" bestFit="1" customWidth="1"/>
    <col min="11008" max="11008" width="2.375" customWidth="1"/>
    <col min="11018" max="11018" width="20.25" bestFit="1" customWidth="1"/>
    <col min="11019" max="11019" width="15.5" customWidth="1"/>
    <col min="11020" max="11020" width="10.375" customWidth="1"/>
    <col min="11022" max="11022" width="7.875" bestFit="1" customWidth="1"/>
    <col min="11264" max="11264" width="2.375" customWidth="1"/>
    <col min="11274" max="11274" width="20.25" bestFit="1" customWidth="1"/>
    <col min="11275" max="11275" width="15.5" customWidth="1"/>
    <col min="11276" max="11276" width="10.375" customWidth="1"/>
    <col min="11278" max="11278" width="7.875" bestFit="1" customWidth="1"/>
    <col min="11520" max="11520" width="2.375" customWidth="1"/>
    <col min="11530" max="11530" width="20.25" bestFit="1" customWidth="1"/>
    <col min="11531" max="11531" width="15.5" customWidth="1"/>
    <col min="11532" max="11532" width="10.375" customWidth="1"/>
    <col min="11534" max="11534" width="7.875" bestFit="1" customWidth="1"/>
    <col min="11776" max="11776" width="2.375" customWidth="1"/>
    <col min="11786" max="11786" width="20.25" bestFit="1" customWidth="1"/>
    <col min="11787" max="11787" width="15.5" customWidth="1"/>
    <col min="11788" max="11788" width="10.375" customWidth="1"/>
    <col min="11790" max="11790" width="7.875" bestFit="1" customWidth="1"/>
    <col min="12032" max="12032" width="2.375" customWidth="1"/>
    <col min="12042" max="12042" width="20.25" bestFit="1" customWidth="1"/>
    <col min="12043" max="12043" width="15.5" customWidth="1"/>
    <col min="12044" max="12044" width="10.375" customWidth="1"/>
    <col min="12046" max="12046" width="7.875" bestFit="1" customWidth="1"/>
    <col min="12288" max="12288" width="2.375" customWidth="1"/>
    <col min="12298" max="12298" width="20.25" bestFit="1" customWidth="1"/>
    <col min="12299" max="12299" width="15.5" customWidth="1"/>
    <col min="12300" max="12300" width="10.375" customWidth="1"/>
    <col min="12302" max="12302" width="7.875" bestFit="1" customWidth="1"/>
    <col min="12544" max="12544" width="2.375" customWidth="1"/>
    <col min="12554" max="12554" width="20.25" bestFit="1" customWidth="1"/>
    <col min="12555" max="12555" width="15.5" customWidth="1"/>
    <col min="12556" max="12556" width="10.375" customWidth="1"/>
    <col min="12558" max="12558" width="7.875" bestFit="1" customWidth="1"/>
    <col min="12800" max="12800" width="2.375" customWidth="1"/>
    <col min="12810" max="12810" width="20.25" bestFit="1" customWidth="1"/>
    <col min="12811" max="12811" width="15.5" customWidth="1"/>
    <col min="12812" max="12812" width="10.375" customWidth="1"/>
    <col min="12814" max="12814" width="7.875" bestFit="1" customWidth="1"/>
    <col min="13056" max="13056" width="2.375" customWidth="1"/>
    <col min="13066" max="13066" width="20.25" bestFit="1" customWidth="1"/>
    <col min="13067" max="13067" width="15.5" customWidth="1"/>
    <col min="13068" max="13068" width="10.375" customWidth="1"/>
    <col min="13070" max="13070" width="7.875" bestFit="1" customWidth="1"/>
    <col min="13312" max="13312" width="2.375" customWidth="1"/>
    <col min="13322" max="13322" width="20.25" bestFit="1" customWidth="1"/>
    <col min="13323" max="13323" width="15.5" customWidth="1"/>
    <col min="13324" max="13324" width="10.375" customWidth="1"/>
    <col min="13326" max="13326" width="7.875" bestFit="1" customWidth="1"/>
    <col min="13568" max="13568" width="2.375" customWidth="1"/>
    <col min="13578" max="13578" width="20.25" bestFit="1" customWidth="1"/>
    <col min="13579" max="13579" width="15.5" customWidth="1"/>
    <col min="13580" max="13580" width="10.375" customWidth="1"/>
    <col min="13582" max="13582" width="7.875" bestFit="1" customWidth="1"/>
    <col min="13824" max="13824" width="2.375" customWidth="1"/>
    <col min="13834" max="13834" width="20.25" bestFit="1" customWidth="1"/>
    <col min="13835" max="13835" width="15.5" customWidth="1"/>
    <col min="13836" max="13836" width="10.375" customWidth="1"/>
    <col min="13838" max="13838" width="7.875" bestFit="1" customWidth="1"/>
    <col min="14080" max="14080" width="2.375" customWidth="1"/>
    <col min="14090" max="14090" width="20.25" bestFit="1" customWidth="1"/>
    <col min="14091" max="14091" width="15.5" customWidth="1"/>
    <col min="14092" max="14092" width="10.375" customWidth="1"/>
    <col min="14094" max="14094" width="7.875" bestFit="1" customWidth="1"/>
    <col min="14336" max="14336" width="2.375" customWidth="1"/>
    <col min="14346" max="14346" width="20.25" bestFit="1" customWidth="1"/>
    <col min="14347" max="14347" width="15.5" customWidth="1"/>
    <col min="14348" max="14348" width="10.375" customWidth="1"/>
    <col min="14350" max="14350" width="7.875" bestFit="1" customWidth="1"/>
    <col min="14592" max="14592" width="2.375" customWidth="1"/>
    <col min="14602" max="14602" width="20.25" bestFit="1" customWidth="1"/>
    <col min="14603" max="14603" width="15.5" customWidth="1"/>
    <col min="14604" max="14604" width="10.375" customWidth="1"/>
    <col min="14606" max="14606" width="7.875" bestFit="1" customWidth="1"/>
    <col min="14848" max="14848" width="2.375" customWidth="1"/>
    <col min="14858" max="14858" width="20.25" bestFit="1" customWidth="1"/>
    <col min="14859" max="14859" width="15.5" customWidth="1"/>
    <col min="14860" max="14860" width="10.375" customWidth="1"/>
    <col min="14862" max="14862" width="7.875" bestFit="1" customWidth="1"/>
    <col min="15104" max="15104" width="2.375" customWidth="1"/>
    <col min="15114" max="15114" width="20.25" bestFit="1" customWidth="1"/>
    <col min="15115" max="15115" width="15.5" customWidth="1"/>
    <col min="15116" max="15116" width="10.375" customWidth="1"/>
    <col min="15118" max="15118" width="7.875" bestFit="1" customWidth="1"/>
    <col min="15360" max="15360" width="2.375" customWidth="1"/>
    <col min="15370" max="15370" width="20.25" bestFit="1" customWidth="1"/>
    <col min="15371" max="15371" width="15.5" customWidth="1"/>
    <col min="15372" max="15372" width="10.375" customWidth="1"/>
    <col min="15374" max="15374" width="7.875" bestFit="1" customWidth="1"/>
    <col min="15616" max="15616" width="2.375" customWidth="1"/>
    <col min="15626" max="15626" width="20.25" bestFit="1" customWidth="1"/>
    <col min="15627" max="15627" width="15.5" customWidth="1"/>
    <col min="15628" max="15628" width="10.375" customWidth="1"/>
    <col min="15630" max="15630" width="7.875" bestFit="1" customWidth="1"/>
    <col min="15872" max="15872" width="2.375" customWidth="1"/>
    <col min="15882" max="15882" width="20.25" bestFit="1" customWidth="1"/>
    <col min="15883" max="15883" width="15.5" customWidth="1"/>
    <col min="15884" max="15884" width="10.375" customWidth="1"/>
    <col min="15886" max="15886" width="7.875" bestFit="1" customWidth="1"/>
    <col min="16128" max="16128" width="2.375" customWidth="1"/>
    <col min="16138" max="16138" width="20.25" bestFit="1" customWidth="1"/>
    <col min="16139" max="16139" width="15.5" customWidth="1"/>
    <col min="16140" max="16140" width="10.375" customWidth="1"/>
    <col min="16142" max="16142" width="7.875" bestFit="1" customWidth="1"/>
  </cols>
  <sheetData>
    <row r="1" spans="1:15" ht="30.75" customHeight="1">
      <c r="A1" s="248" t="s">
        <v>387</v>
      </c>
    </row>
    <row r="9" spans="1:15">
      <c r="K9" s="167" t="s">
        <v>385</v>
      </c>
      <c r="L9" s="165" t="s">
        <v>384</v>
      </c>
      <c r="M9" s="166" t="s">
        <v>383</v>
      </c>
      <c r="N9" s="166" t="s">
        <v>382</v>
      </c>
      <c r="O9" s="165" t="s">
        <v>381</v>
      </c>
    </row>
    <row r="10" spans="1:15">
      <c r="K10" s="158" t="s">
        <v>380</v>
      </c>
      <c r="L10" s="156">
        <v>1.35</v>
      </c>
      <c r="M10" s="156">
        <v>1</v>
      </c>
      <c r="N10" s="157" t="s">
        <v>379</v>
      </c>
      <c r="O10" s="156">
        <v>0</v>
      </c>
    </row>
    <row r="11" spans="1:15">
      <c r="K11" s="161" t="s">
        <v>378</v>
      </c>
      <c r="L11" s="159">
        <v>2.0499999999999998</v>
      </c>
      <c r="M11" s="159">
        <v>1</v>
      </c>
      <c r="N11" s="160" t="s">
        <v>377</v>
      </c>
      <c r="O11" s="159">
        <v>0</v>
      </c>
    </row>
    <row r="12" spans="1:15">
      <c r="K12" s="158" t="s">
        <v>376</v>
      </c>
      <c r="L12" s="156">
        <v>2.5499999999999998</v>
      </c>
      <c r="M12" s="156">
        <v>1</v>
      </c>
      <c r="N12" s="157" t="s">
        <v>375</v>
      </c>
      <c r="O12" s="156">
        <v>0</v>
      </c>
    </row>
    <row r="13" spans="1:15">
      <c r="K13" s="161" t="s">
        <v>374</v>
      </c>
      <c r="L13" s="159">
        <v>4.75</v>
      </c>
      <c r="M13" s="159">
        <v>1</v>
      </c>
      <c r="N13" s="160" t="s">
        <v>373</v>
      </c>
      <c r="O13" s="159">
        <v>0</v>
      </c>
    </row>
    <row r="14" spans="1:15">
      <c r="K14" s="158" t="s">
        <v>372</v>
      </c>
      <c r="L14" s="156">
        <v>5.25</v>
      </c>
      <c r="M14" s="156">
        <v>1</v>
      </c>
      <c r="N14" s="157" t="s">
        <v>371</v>
      </c>
      <c r="O14" s="156">
        <v>0</v>
      </c>
    </row>
    <row r="15" spans="1:15">
      <c r="K15" s="161" t="s">
        <v>370</v>
      </c>
      <c r="L15" s="159">
        <v>5.55</v>
      </c>
      <c r="M15" s="159">
        <v>1</v>
      </c>
      <c r="N15" s="160" t="s">
        <v>369</v>
      </c>
      <c r="O15" s="159">
        <v>0</v>
      </c>
    </row>
    <row r="16" spans="1:15" ht="12.75" customHeight="1">
      <c r="K16" s="164" t="s">
        <v>368</v>
      </c>
      <c r="L16" s="162">
        <v>7.05</v>
      </c>
      <c r="M16" s="162">
        <v>1</v>
      </c>
      <c r="N16" s="163" t="s">
        <v>367</v>
      </c>
      <c r="O16" s="162">
        <v>0</v>
      </c>
    </row>
    <row r="17" spans="11:15">
      <c r="K17" s="161" t="s">
        <v>366</v>
      </c>
      <c r="L17" s="159">
        <v>8.5500000000000007</v>
      </c>
      <c r="M17" s="159">
        <v>1</v>
      </c>
      <c r="N17" s="160" t="s">
        <v>365</v>
      </c>
      <c r="O17" s="159">
        <v>0</v>
      </c>
    </row>
    <row r="18" spans="11:15">
      <c r="K18" s="158" t="s">
        <v>364</v>
      </c>
      <c r="L18" s="156">
        <v>9</v>
      </c>
      <c r="M18" s="156">
        <v>1</v>
      </c>
      <c r="N18" s="157" t="s">
        <v>363</v>
      </c>
      <c r="O18" s="156">
        <v>0</v>
      </c>
    </row>
  </sheetData>
  <hyperlinks>
    <hyperlink ref="A1" location="Overview!A1" display="Overview!A1" xr:uid="{9B6C0354-BF98-4892-B47A-8EE34F39F9EE}"/>
  </hyperlinks>
  <pageMargins left="0.7" right="0.7" top="0.75" bottom="0.75" header="0.3" footer="0.3"/>
  <pageSetup orientation="portrait" horizontalDpi="200" verticalDpi="200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63A086-4998-470F-AD26-F8093A1DDFA6}">
  <sheetPr codeName="Sheet39"/>
  <dimension ref="A1:U563"/>
  <sheetViews>
    <sheetView showGridLines="0" workbookViewId="0">
      <selection activeCell="D24" sqref="D24"/>
    </sheetView>
  </sheetViews>
  <sheetFormatPr defaultRowHeight="13.5" customHeight="1"/>
  <cols>
    <col min="1" max="1" width="11.375" style="179" customWidth="1"/>
    <col min="2" max="2" width="3.75" customWidth="1"/>
    <col min="3" max="3" width="3.75" style="180" customWidth="1"/>
    <col min="4" max="4" width="34.875" style="179" customWidth="1"/>
    <col min="5" max="5" width="12.625" style="180" customWidth="1"/>
    <col min="6" max="6" width="9.25" style="180" bestFit="1" customWidth="1"/>
    <col min="7" max="7" width="9.125" style="180" bestFit="1" customWidth="1"/>
    <col min="8" max="8" width="19.375" style="179" customWidth="1"/>
    <col min="9" max="9" width="9" style="179"/>
    <col min="10" max="10" width="13.5" style="179" customWidth="1"/>
    <col min="11" max="11" width="12.875" style="179" customWidth="1"/>
    <col min="12" max="12" width="13.625" style="179" customWidth="1"/>
    <col min="13" max="13" width="9" style="179"/>
    <col min="14" max="21" width="7" style="179" customWidth="1"/>
    <col min="22" max="16384" width="9" style="179"/>
  </cols>
  <sheetData>
    <row r="1" spans="1:12" ht="30.75" customHeight="1">
      <c r="A1" s="248" t="s">
        <v>387</v>
      </c>
      <c r="C1" s="228" t="s">
        <v>417</v>
      </c>
      <c r="D1" s="228"/>
      <c r="E1"/>
      <c r="F1"/>
      <c r="G1"/>
      <c r="H1"/>
    </row>
    <row r="2" spans="1:12" ht="13.5" customHeight="1">
      <c r="C2" s="228"/>
      <c r="D2" s="228"/>
      <c r="E2"/>
      <c r="F2"/>
      <c r="G2"/>
      <c r="H2"/>
    </row>
    <row r="4" spans="1:12" s="209" customFormat="1" ht="13.5" customHeight="1">
      <c r="B4"/>
      <c r="C4" s="225"/>
      <c r="D4" s="224"/>
      <c r="E4" s="223"/>
      <c r="F4" s="229" t="s">
        <v>315</v>
      </c>
      <c r="G4" s="229"/>
      <c r="H4" s="222"/>
    </row>
    <row r="5" spans="1:12" s="209" customFormat="1" ht="13.5" customHeight="1">
      <c r="B5"/>
      <c r="C5" s="221" t="s">
        <v>99</v>
      </c>
      <c r="D5" s="220" t="s">
        <v>416</v>
      </c>
      <c r="E5" s="221" t="s">
        <v>415</v>
      </c>
      <c r="F5" s="221" t="s">
        <v>414</v>
      </c>
      <c r="G5" s="221" t="s">
        <v>413</v>
      </c>
      <c r="H5" s="220" t="s">
        <v>412</v>
      </c>
    </row>
    <row r="6" spans="1:12" ht="13.5" customHeight="1">
      <c r="C6" s="180">
        <v>1</v>
      </c>
      <c r="D6" s="179" t="s">
        <v>401</v>
      </c>
      <c r="E6" s="182" t="s">
        <v>391</v>
      </c>
      <c r="F6" s="198">
        <v>43252</v>
      </c>
      <c r="G6" s="198">
        <v>43255</v>
      </c>
    </row>
    <row r="7" spans="1:12" ht="13.5" customHeight="1">
      <c r="C7" s="180">
        <v>2</v>
      </c>
      <c r="D7" s="179" t="s">
        <v>400</v>
      </c>
      <c r="E7" s="182" t="s">
        <v>395</v>
      </c>
      <c r="F7" s="198">
        <v>43252</v>
      </c>
      <c r="G7" s="198">
        <v>43253</v>
      </c>
      <c r="J7" s="230" t="s">
        <v>411</v>
      </c>
      <c r="K7" s="231"/>
      <c r="L7" s="219">
        <v>43296</v>
      </c>
    </row>
    <row r="8" spans="1:12" ht="13.5" customHeight="1">
      <c r="C8" s="180">
        <v>3</v>
      </c>
      <c r="D8" s="179" t="s">
        <v>399</v>
      </c>
      <c r="E8" s="182" t="s">
        <v>393</v>
      </c>
      <c r="F8" s="198">
        <v>43254</v>
      </c>
      <c r="G8" s="198">
        <v>43259</v>
      </c>
      <c r="J8" s="32"/>
      <c r="K8" s="32"/>
      <c r="L8" s="218"/>
    </row>
    <row r="9" spans="1:12" ht="13.5" customHeight="1">
      <c r="C9" s="180">
        <v>4</v>
      </c>
      <c r="D9" s="179" t="s">
        <v>398</v>
      </c>
      <c r="E9" s="182" t="s">
        <v>391</v>
      </c>
      <c r="F9" s="198">
        <v>43255</v>
      </c>
      <c r="G9" s="198">
        <v>43256</v>
      </c>
      <c r="J9" s="232" t="s">
        <v>410</v>
      </c>
      <c r="K9" s="233"/>
      <c r="L9" s="234"/>
    </row>
    <row r="10" spans="1:12" ht="13.5" customHeight="1">
      <c r="C10" s="180">
        <v>5</v>
      </c>
      <c r="D10" s="179" t="s">
        <v>397</v>
      </c>
      <c r="E10" s="182" t="s">
        <v>395</v>
      </c>
      <c r="F10" s="198">
        <v>43255</v>
      </c>
      <c r="G10" s="198">
        <v>43258</v>
      </c>
      <c r="J10" s="217" t="s">
        <v>315</v>
      </c>
      <c r="K10" s="216" t="s">
        <v>409</v>
      </c>
      <c r="L10" s="215" t="s">
        <v>408</v>
      </c>
    </row>
    <row r="11" spans="1:12" ht="13.5" customHeight="1">
      <c r="C11" s="180">
        <v>6</v>
      </c>
      <c r="D11" s="179" t="s">
        <v>396</v>
      </c>
      <c r="E11" s="182" t="s">
        <v>395</v>
      </c>
      <c r="F11" s="198">
        <v>43255</v>
      </c>
      <c r="G11" s="198">
        <v>43260</v>
      </c>
      <c r="J11" s="214">
        <f>$L$7-30+ROWS($J$11:J11)</f>
        <v>43267</v>
      </c>
      <c r="K11" s="32">
        <f>COUNTIF(issueOpenDates,$J11)</f>
        <v>1</v>
      </c>
      <c r="L11" s="213">
        <f>COUNTIF(issueCloseDates,$J11)</f>
        <v>1</v>
      </c>
    </row>
    <row r="12" spans="1:12" ht="13.5" customHeight="1">
      <c r="C12" s="180">
        <v>7</v>
      </c>
      <c r="D12" s="179" t="s">
        <v>394</v>
      </c>
      <c r="E12" s="182" t="s">
        <v>391</v>
      </c>
      <c r="F12" s="198">
        <v>43255</v>
      </c>
      <c r="G12" s="198">
        <v>43262</v>
      </c>
      <c r="J12" s="214">
        <f>$L$7-30+ROWS($J$11:J12)</f>
        <v>43268</v>
      </c>
      <c r="K12" s="32">
        <f t="shared" ref="K12:K40" si="0">K11+COUNTIF(issueOpenDates,$J12)</f>
        <v>2</v>
      </c>
      <c r="L12" s="213">
        <f t="shared" ref="L12:L40" si="1">L11+COUNTIF(issueCloseDates,$J12)</f>
        <v>3</v>
      </c>
    </row>
    <row r="13" spans="1:12" ht="13.5" customHeight="1">
      <c r="C13" s="180">
        <v>8</v>
      </c>
      <c r="D13" s="179" t="s">
        <v>392</v>
      </c>
      <c r="E13" s="182" t="s">
        <v>393</v>
      </c>
      <c r="F13" s="198">
        <v>43256</v>
      </c>
      <c r="G13" s="198">
        <v>43260</v>
      </c>
      <c r="J13" s="214">
        <f>$L$7-30+ROWS($J$11:J13)</f>
        <v>43269</v>
      </c>
      <c r="K13" s="32">
        <f t="shared" si="0"/>
        <v>3</v>
      </c>
      <c r="L13" s="213">
        <f t="shared" si="1"/>
        <v>4</v>
      </c>
    </row>
    <row r="14" spans="1:12" ht="13.5" customHeight="1">
      <c r="C14" s="180">
        <v>9</v>
      </c>
      <c r="D14" s="179" t="s">
        <v>407</v>
      </c>
      <c r="E14" s="182" t="s">
        <v>391</v>
      </c>
      <c r="F14" s="198">
        <v>43256</v>
      </c>
      <c r="G14" s="198">
        <v>43257</v>
      </c>
      <c r="J14" s="214">
        <f>$L$7-30+ROWS($J$11:J14)</f>
        <v>43270</v>
      </c>
      <c r="K14" s="32">
        <f t="shared" si="0"/>
        <v>3</v>
      </c>
      <c r="L14" s="213">
        <f t="shared" si="1"/>
        <v>7</v>
      </c>
    </row>
    <row r="15" spans="1:12" ht="13.5" customHeight="1">
      <c r="C15" s="180">
        <v>10</v>
      </c>
      <c r="D15" s="179" t="s">
        <v>406</v>
      </c>
      <c r="E15" s="182" t="s">
        <v>395</v>
      </c>
      <c r="F15" s="198">
        <v>43258</v>
      </c>
      <c r="G15" s="198">
        <v>43265</v>
      </c>
      <c r="J15" s="214">
        <f>$L$7-30+ROWS($J$11:J15)</f>
        <v>43271</v>
      </c>
      <c r="K15" s="32">
        <f t="shared" si="0"/>
        <v>4</v>
      </c>
      <c r="L15" s="213">
        <f t="shared" si="1"/>
        <v>8</v>
      </c>
    </row>
    <row r="16" spans="1:12" ht="13.5" customHeight="1">
      <c r="C16" s="180">
        <v>11</v>
      </c>
      <c r="D16" s="179" t="s">
        <v>405</v>
      </c>
      <c r="E16" s="182" t="s">
        <v>393</v>
      </c>
      <c r="F16" s="198">
        <v>43258</v>
      </c>
      <c r="G16" s="198">
        <v>43264</v>
      </c>
      <c r="J16" s="214">
        <f>$L$7-30+ROWS($J$11:J16)</f>
        <v>43272</v>
      </c>
      <c r="K16" s="32">
        <f t="shared" si="0"/>
        <v>6</v>
      </c>
      <c r="L16" s="213">
        <f t="shared" si="1"/>
        <v>8</v>
      </c>
    </row>
    <row r="17" spans="3:21" ht="13.5" customHeight="1">
      <c r="C17" s="180">
        <v>12</v>
      </c>
      <c r="D17" s="179" t="s">
        <v>404</v>
      </c>
      <c r="E17" s="182" t="s">
        <v>391</v>
      </c>
      <c r="F17" s="198">
        <v>43258</v>
      </c>
      <c r="G17" s="198">
        <v>43265</v>
      </c>
      <c r="J17" s="214">
        <f>$L$7-30+ROWS($J$11:J17)</f>
        <v>43273</v>
      </c>
      <c r="K17" s="32">
        <f t="shared" si="0"/>
        <v>7</v>
      </c>
      <c r="L17" s="213">
        <f t="shared" si="1"/>
        <v>10</v>
      </c>
    </row>
    <row r="18" spans="3:21" ht="13.5" customHeight="1">
      <c r="C18" s="180">
        <v>13</v>
      </c>
      <c r="D18" s="179" t="s">
        <v>403</v>
      </c>
      <c r="E18" s="182" t="s">
        <v>395</v>
      </c>
      <c r="F18" s="198">
        <v>43262</v>
      </c>
      <c r="G18" s="198">
        <v>43264</v>
      </c>
      <c r="J18" s="214">
        <f>$L$7-30+ROWS($J$11:J18)</f>
        <v>43274</v>
      </c>
      <c r="K18" s="32">
        <f t="shared" si="0"/>
        <v>7</v>
      </c>
      <c r="L18" s="213">
        <f t="shared" si="1"/>
        <v>10</v>
      </c>
    </row>
    <row r="19" spans="3:21" ht="13.5" customHeight="1">
      <c r="C19" s="180">
        <v>14</v>
      </c>
      <c r="D19" s="179" t="s">
        <v>401</v>
      </c>
      <c r="E19" s="182" t="s">
        <v>395</v>
      </c>
      <c r="F19" s="198">
        <v>43263</v>
      </c>
      <c r="G19" s="198">
        <v>43268</v>
      </c>
      <c r="J19" s="214">
        <f>$L$7-30+ROWS($J$11:J19)</f>
        <v>43275</v>
      </c>
      <c r="K19" s="32">
        <f t="shared" si="0"/>
        <v>8</v>
      </c>
      <c r="L19" s="213">
        <f t="shared" si="1"/>
        <v>11</v>
      </c>
    </row>
    <row r="20" spans="3:21" ht="13.5" customHeight="1">
      <c r="C20" s="180">
        <v>15</v>
      </c>
      <c r="D20" s="179" t="s">
        <v>400</v>
      </c>
      <c r="E20" s="182" t="s">
        <v>391</v>
      </c>
      <c r="F20" s="198">
        <v>43263</v>
      </c>
      <c r="G20" s="198">
        <v>43267</v>
      </c>
      <c r="J20" s="214">
        <f>$L$7-30+ROWS($J$11:J20)</f>
        <v>43276</v>
      </c>
      <c r="K20" s="32">
        <f t="shared" si="0"/>
        <v>10</v>
      </c>
      <c r="L20" s="213">
        <f t="shared" si="1"/>
        <v>13</v>
      </c>
    </row>
    <row r="21" spans="3:21" ht="13.5" customHeight="1">
      <c r="C21" s="180">
        <v>16</v>
      </c>
      <c r="D21" s="179" t="s">
        <v>399</v>
      </c>
      <c r="E21" s="182" t="s">
        <v>393</v>
      </c>
      <c r="F21" s="198">
        <v>43263</v>
      </c>
      <c r="G21" s="198">
        <v>43270</v>
      </c>
      <c r="J21" s="214">
        <f>$L$7-30+ROWS($J$11:J21)</f>
        <v>43277</v>
      </c>
      <c r="K21" s="32">
        <f t="shared" si="0"/>
        <v>11</v>
      </c>
      <c r="L21" s="213">
        <f t="shared" si="1"/>
        <v>13</v>
      </c>
    </row>
    <row r="22" spans="3:21" ht="13.5" customHeight="1">
      <c r="C22" s="180">
        <v>17</v>
      </c>
      <c r="D22" s="179" t="s">
        <v>398</v>
      </c>
      <c r="E22" s="182" t="s">
        <v>395</v>
      </c>
      <c r="F22" s="198">
        <v>43263</v>
      </c>
      <c r="G22" s="198">
        <v>43265</v>
      </c>
      <c r="J22" s="214">
        <f>$L$7-30+ROWS($J$11:J22)</f>
        <v>43278</v>
      </c>
      <c r="K22" s="32">
        <f t="shared" si="0"/>
        <v>13</v>
      </c>
      <c r="L22" s="213">
        <f t="shared" si="1"/>
        <v>15</v>
      </c>
    </row>
    <row r="23" spans="3:21" ht="13.5" customHeight="1">
      <c r="C23" s="180">
        <v>18</v>
      </c>
      <c r="D23" s="179" t="s">
        <v>397</v>
      </c>
      <c r="E23" s="182" t="s">
        <v>393</v>
      </c>
      <c r="F23" s="198">
        <v>43263</v>
      </c>
      <c r="G23" s="198">
        <v>43268</v>
      </c>
      <c r="J23" s="214">
        <f>$L$7-30+ROWS($J$11:J23)</f>
        <v>43279</v>
      </c>
      <c r="K23" s="32">
        <f t="shared" si="0"/>
        <v>13</v>
      </c>
      <c r="L23" s="213">
        <f t="shared" si="1"/>
        <v>16</v>
      </c>
    </row>
    <row r="24" spans="3:21" ht="13.5" customHeight="1">
      <c r="C24" s="180">
        <v>19</v>
      </c>
      <c r="D24" s="179" t="s">
        <v>396</v>
      </c>
      <c r="E24" s="182" t="s">
        <v>391</v>
      </c>
      <c r="F24" s="198">
        <v>43264</v>
      </c>
      <c r="G24" s="198">
        <v>43271</v>
      </c>
      <c r="J24" s="214">
        <f>$L$7-30+ROWS($J$11:J24)</f>
        <v>43280</v>
      </c>
      <c r="K24" s="32">
        <f t="shared" si="0"/>
        <v>13</v>
      </c>
      <c r="L24" s="213">
        <f t="shared" si="1"/>
        <v>19</v>
      </c>
    </row>
    <row r="25" spans="3:21" ht="13.5" customHeight="1">
      <c r="C25" s="180">
        <v>20</v>
      </c>
      <c r="D25" s="179" t="s">
        <v>394</v>
      </c>
      <c r="E25" s="182" t="s">
        <v>395</v>
      </c>
      <c r="F25" s="198">
        <v>43264</v>
      </c>
      <c r="G25" s="198">
        <v>43270</v>
      </c>
      <c r="J25" s="214">
        <f>$L$7-30+ROWS($J$11:J25)</f>
        <v>43281</v>
      </c>
      <c r="K25" s="32">
        <f t="shared" si="0"/>
        <v>14</v>
      </c>
      <c r="L25" s="213">
        <f t="shared" si="1"/>
        <v>19</v>
      </c>
    </row>
    <row r="26" spans="3:21" ht="13.5" customHeight="1">
      <c r="C26" s="180">
        <v>21</v>
      </c>
      <c r="D26" s="179" t="s">
        <v>392</v>
      </c>
      <c r="E26" s="182" t="s">
        <v>395</v>
      </c>
      <c r="F26" s="198">
        <v>43264</v>
      </c>
      <c r="G26" s="198">
        <v>43270</v>
      </c>
      <c r="J26" s="214">
        <f>$L$7-30+ROWS($J$11:J26)</f>
        <v>43282</v>
      </c>
      <c r="K26" s="32">
        <f t="shared" si="0"/>
        <v>14</v>
      </c>
      <c r="L26" s="213">
        <f t="shared" si="1"/>
        <v>19</v>
      </c>
    </row>
    <row r="27" spans="3:21" ht="13.5" customHeight="1">
      <c r="C27" s="180">
        <v>22</v>
      </c>
      <c r="D27" s="179" t="s">
        <v>407</v>
      </c>
      <c r="E27" s="182" t="s">
        <v>391</v>
      </c>
      <c r="F27" s="198">
        <v>43267</v>
      </c>
      <c r="G27" s="198">
        <v>43273</v>
      </c>
      <c r="J27" s="214">
        <f>$L$7-30+ROWS($J$11:J27)</f>
        <v>43283</v>
      </c>
      <c r="K27" s="32">
        <f t="shared" si="0"/>
        <v>15</v>
      </c>
      <c r="L27" s="213">
        <f t="shared" si="1"/>
        <v>20</v>
      </c>
      <c r="M27" s="32"/>
      <c r="N27"/>
      <c r="O27"/>
      <c r="P27"/>
      <c r="Q27"/>
      <c r="R27"/>
      <c r="S27"/>
      <c r="T27"/>
      <c r="U27"/>
    </row>
    <row r="28" spans="3:21" ht="13.5" customHeight="1">
      <c r="C28" s="180">
        <v>23</v>
      </c>
      <c r="D28" s="179" t="s">
        <v>406</v>
      </c>
      <c r="E28" s="182" t="s">
        <v>393</v>
      </c>
      <c r="F28" s="198">
        <v>43268</v>
      </c>
      <c r="G28" s="198">
        <v>43269</v>
      </c>
      <c r="J28" s="214">
        <f>$L$7-30+ROWS($J$11:J28)</f>
        <v>43284</v>
      </c>
      <c r="K28" s="32">
        <f t="shared" si="0"/>
        <v>15</v>
      </c>
      <c r="L28" s="213">
        <f t="shared" si="1"/>
        <v>20</v>
      </c>
      <c r="M28" s="32"/>
      <c r="N28"/>
      <c r="O28"/>
      <c r="P28"/>
      <c r="Q28"/>
      <c r="R28"/>
      <c r="S28"/>
      <c r="T28"/>
      <c r="U28"/>
    </row>
    <row r="29" spans="3:21" ht="13.5" customHeight="1">
      <c r="C29" s="180">
        <v>24</v>
      </c>
      <c r="D29" s="179" t="s">
        <v>405</v>
      </c>
      <c r="E29" s="182" t="s">
        <v>391</v>
      </c>
      <c r="F29" s="198">
        <v>43269</v>
      </c>
      <c r="G29" s="198">
        <v>43273</v>
      </c>
      <c r="J29" s="214">
        <f>$L$7-30+ROWS($J$11:J29)</f>
        <v>43285</v>
      </c>
      <c r="K29" s="32">
        <f t="shared" si="0"/>
        <v>16</v>
      </c>
      <c r="L29" s="213">
        <f t="shared" si="1"/>
        <v>20</v>
      </c>
      <c r="M29" s="32"/>
      <c r="N29"/>
      <c r="O29"/>
      <c r="P29"/>
      <c r="Q29"/>
      <c r="R29"/>
      <c r="S29"/>
      <c r="T29"/>
      <c r="U29"/>
    </row>
    <row r="30" spans="3:21" ht="13.5" customHeight="1">
      <c r="C30" s="180">
        <v>25</v>
      </c>
      <c r="D30" s="179" t="s">
        <v>404</v>
      </c>
      <c r="E30" s="182" t="s">
        <v>395</v>
      </c>
      <c r="F30" s="198">
        <v>43271</v>
      </c>
      <c r="G30" s="198">
        <v>43278</v>
      </c>
      <c r="J30" s="214">
        <f>$L$7-30+ROWS($J$11:J30)</f>
        <v>43286</v>
      </c>
      <c r="K30" s="32">
        <f t="shared" si="0"/>
        <v>17</v>
      </c>
      <c r="L30" s="213">
        <f t="shared" si="1"/>
        <v>20</v>
      </c>
      <c r="M30" s="32"/>
      <c r="N30"/>
      <c r="O30"/>
      <c r="P30"/>
      <c r="Q30"/>
      <c r="R30"/>
      <c r="S30"/>
      <c r="T30"/>
      <c r="U30"/>
    </row>
    <row r="31" spans="3:21" ht="13.5" customHeight="1">
      <c r="C31" s="180">
        <v>26</v>
      </c>
      <c r="D31" s="179" t="s">
        <v>403</v>
      </c>
      <c r="E31" s="182" t="s">
        <v>393</v>
      </c>
      <c r="F31" s="198">
        <v>43272</v>
      </c>
      <c r="G31" s="198">
        <v>43275</v>
      </c>
      <c r="J31" s="214">
        <f>$L$7-30+ROWS($J$11:J31)</f>
        <v>43287</v>
      </c>
      <c r="K31" s="32">
        <f t="shared" si="0"/>
        <v>17</v>
      </c>
      <c r="L31" s="213">
        <f t="shared" si="1"/>
        <v>21</v>
      </c>
      <c r="M31" s="32"/>
      <c r="N31"/>
      <c r="O31"/>
      <c r="P31"/>
      <c r="Q31"/>
      <c r="R31"/>
      <c r="S31"/>
      <c r="T31"/>
      <c r="U31"/>
    </row>
    <row r="32" spans="3:21" ht="13.5" customHeight="1">
      <c r="C32" s="180">
        <v>27</v>
      </c>
      <c r="D32" s="179" t="s">
        <v>401</v>
      </c>
      <c r="E32" s="182" t="s">
        <v>391</v>
      </c>
      <c r="F32" s="198">
        <v>43272</v>
      </c>
      <c r="G32" s="198">
        <v>43276</v>
      </c>
      <c r="J32" s="214">
        <f>$L$7-30+ROWS($J$11:J32)</f>
        <v>43288</v>
      </c>
      <c r="K32" s="32">
        <f t="shared" si="0"/>
        <v>18</v>
      </c>
      <c r="L32" s="213">
        <f t="shared" si="1"/>
        <v>22</v>
      </c>
      <c r="M32" s="32"/>
      <c r="N32"/>
      <c r="O32"/>
      <c r="P32"/>
      <c r="Q32"/>
      <c r="R32"/>
      <c r="S32"/>
      <c r="T32"/>
      <c r="U32"/>
    </row>
    <row r="33" spans="3:21" ht="13.5" customHeight="1">
      <c r="C33" s="180">
        <v>28</v>
      </c>
      <c r="D33" s="179" t="s">
        <v>400</v>
      </c>
      <c r="E33" s="182" t="s">
        <v>395</v>
      </c>
      <c r="F33" s="198">
        <v>43273</v>
      </c>
      <c r="G33" s="198">
        <v>43280</v>
      </c>
      <c r="J33" s="214">
        <f>$L$7-30+ROWS($J$11:J33)</f>
        <v>43289</v>
      </c>
      <c r="K33" s="32">
        <f t="shared" si="0"/>
        <v>19</v>
      </c>
      <c r="L33" s="213">
        <f t="shared" si="1"/>
        <v>22</v>
      </c>
      <c r="M33" s="32"/>
      <c r="N33"/>
      <c r="O33"/>
      <c r="P33"/>
      <c r="Q33"/>
      <c r="R33"/>
      <c r="S33"/>
      <c r="T33"/>
      <c r="U33"/>
    </row>
    <row r="34" spans="3:21" ht="13.5" customHeight="1">
      <c r="C34" s="180">
        <v>29</v>
      </c>
      <c r="D34" s="179" t="s">
        <v>399</v>
      </c>
      <c r="E34" s="182" t="s">
        <v>395</v>
      </c>
      <c r="F34" s="198">
        <v>43275</v>
      </c>
      <c r="G34" s="198">
        <v>43276</v>
      </c>
      <c r="J34" s="214">
        <f>$L$7-30+ROWS($J$11:J34)</f>
        <v>43290</v>
      </c>
      <c r="K34" s="32">
        <f t="shared" si="0"/>
        <v>19</v>
      </c>
      <c r="L34" s="213">
        <f t="shared" si="1"/>
        <v>23</v>
      </c>
      <c r="M34" s="32"/>
      <c r="N34"/>
      <c r="O34"/>
      <c r="P34"/>
      <c r="Q34"/>
      <c r="R34"/>
      <c r="S34"/>
      <c r="T34"/>
      <c r="U34"/>
    </row>
    <row r="35" spans="3:21" ht="13.5" customHeight="1">
      <c r="C35" s="180">
        <v>30</v>
      </c>
      <c r="D35" s="179" t="s">
        <v>398</v>
      </c>
      <c r="E35" s="182" t="s">
        <v>395</v>
      </c>
      <c r="F35" s="198">
        <v>43276</v>
      </c>
      <c r="G35" s="198">
        <v>43283</v>
      </c>
      <c r="J35" s="214">
        <f>$L$7-30+ROWS($J$11:J35)</f>
        <v>43291</v>
      </c>
      <c r="K35" s="32">
        <f t="shared" si="0"/>
        <v>19</v>
      </c>
      <c r="L35" s="213">
        <f t="shared" si="1"/>
        <v>23</v>
      </c>
      <c r="M35" s="32"/>
      <c r="N35"/>
      <c r="O35"/>
      <c r="P35"/>
      <c r="Q35"/>
      <c r="R35"/>
      <c r="S35"/>
      <c r="T35"/>
      <c r="U35"/>
    </row>
    <row r="36" spans="3:21" ht="13.5" customHeight="1">
      <c r="C36" s="180">
        <v>31</v>
      </c>
      <c r="D36" s="179" t="s">
        <v>397</v>
      </c>
      <c r="E36" s="182" t="s">
        <v>393</v>
      </c>
      <c r="F36" s="198">
        <v>43276</v>
      </c>
      <c r="G36" s="198">
        <v>43278</v>
      </c>
      <c r="J36" s="214">
        <f>$L$7-30+ROWS($J$11:J36)</f>
        <v>43292</v>
      </c>
      <c r="K36" s="32">
        <f t="shared" si="0"/>
        <v>20</v>
      </c>
      <c r="L36" s="213">
        <f t="shared" si="1"/>
        <v>24</v>
      </c>
      <c r="M36" s="32"/>
      <c r="N36"/>
      <c r="O36"/>
      <c r="P36"/>
      <c r="Q36"/>
      <c r="R36"/>
      <c r="S36"/>
      <c r="T36"/>
      <c r="U36"/>
    </row>
    <row r="37" spans="3:21" ht="13.5" customHeight="1">
      <c r="C37" s="180">
        <v>32</v>
      </c>
      <c r="D37" s="179" t="s">
        <v>396</v>
      </c>
      <c r="E37" s="182" t="s">
        <v>391</v>
      </c>
      <c r="F37" s="198">
        <v>43277</v>
      </c>
      <c r="G37" s="198">
        <v>43280</v>
      </c>
      <c r="J37" s="214">
        <f>$L$7-30+ROWS($J$11:J37)</f>
        <v>43293</v>
      </c>
      <c r="K37" s="32">
        <f t="shared" si="0"/>
        <v>24</v>
      </c>
      <c r="L37" s="213">
        <f t="shared" si="1"/>
        <v>24</v>
      </c>
      <c r="M37" s="32"/>
      <c r="N37"/>
      <c r="O37"/>
      <c r="P37"/>
      <c r="Q37"/>
      <c r="R37"/>
      <c r="S37"/>
      <c r="T37"/>
      <c r="U37"/>
    </row>
    <row r="38" spans="3:21" ht="13.5" customHeight="1">
      <c r="C38" s="180">
        <v>33</v>
      </c>
      <c r="D38" s="179" t="s">
        <v>394</v>
      </c>
      <c r="E38" s="182" t="s">
        <v>395</v>
      </c>
      <c r="F38" s="198">
        <v>43278</v>
      </c>
      <c r="G38" s="198">
        <v>43280</v>
      </c>
      <c r="J38" s="214">
        <f>$L$7-30+ROWS($J$11:J38)</f>
        <v>43294</v>
      </c>
      <c r="K38" s="32">
        <f t="shared" si="0"/>
        <v>24</v>
      </c>
      <c r="L38" s="213">
        <f t="shared" si="1"/>
        <v>24</v>
      </c>
      <c r="M38" s="32"/>
      <c r="N38"/>
      <c r="O38"/>
      <c r="P38"/>
      <c r="Q38"/>
      <c r="R38"/>
      <c r="S38"/>
      <c r="T38"/>
      <c r="U38"/>
    </row>
    <row r="39" spans="3:21" ht="13.5" customHeight="1">
      <c r="C39" s="180">
        <v>34</v>
      </c>
      <c r="D39" s="179" t="s">
        <v>392</v>
      </c>
      <c r="E39" s="182" t="s">
        <v>395</v>
      </c>
      <c r="F39" s="198">
        <v>43278</v>
      </c>
      <c r="G39" s="198">
        <v>43279</v>
      </c>
      <c r="J39" s="214">
        <f>$L$7-30+ROWS($J$11:J39)</f>
        <v>43295</v>
      </c>
      <c r="K39" s="32">
        <f t="shared" si="0"/>
        <v>26</v>
      </c>
      <c r="L39" s="213">
        <f t="shared" si="1"/>
        <v>26</v>
      </c>
      <c r="M39" s="32"/>
      <c r="N39"/>
      <c r="O39"/>
      <c r="P39"/>
      <c r="Q39"/>
      <c r="R39"/>
      <c r="S39"/>
      <c r="T39"/>
      <c r="U39"/>
    </row>
    <row r="40" spans="3:21" ht="13.5" customHeight="1">
      <c r="C40" s="180">
        <v>35</v>
      </c>
      <c r="D40" s="179" t="s">
        <v>407</v>
      </c>
      <c r="E40" s="182" t="s">
        <v>391</v>
      </c>
      <c r="F40" s="198">
        <v>43281</v>
      </c>
      <c r="G40" s="198">
        <v>43287</v>
      </c>
      <c r="J40" s="214">
        <f>$L$7-30+ROWS($J$11:J40)</f>
        <v>43296</v>
      </c>
      <c r="K40" s="32">
        <f t="shared" si="0"/>
        <v>26</v>
      </c>
      <c r="L40" s="213">
        <f t="shared" si="1"/>
        <v>29</v>
      </c>
      <c r="M40" s="32"/>
      <c r="N40"/>
      <c r="O40"/>
      <c r="P40"/>
      <c r="Q40"/>
      <c r="R40"/>
      <c r="S40"/>
      <c r="T40"/>
      <c r="U40"/>
    </row>
    <row r="41" spans="3:21" ht="13.5" customHeight="1">
      <c r="C41" s="180">
        <v>36</v>
      </c>
      <c r="D41" s="179" t="s">
        <v>406</v>
      </c>
      <c r="E41" s="182" t="s">
        <v>393</v>
      </c>
      <c r="F41" s="198">
        <v>43283</v>
      </c>
      <c r="G41" s="198">
        <v>43290</v>
      </c>
    </row>
    <row r="42" spans="3:21" ht="13.5" customHeight="1">
      <c r="C42" s="180">
        <v>37</v>
      </c>
      <c r="D42" s="179" t="s">
        <v>405</v>
      </c>
      <c r="E42" s="182" t="s">
        <v>391</v>
      </c>
      <c r="F42" s="198">
        <v>43285</v>
      </c>
      <c r="G42" s="198">
        <v>43288</v>
      </c>
    </row>
    <row r="43" spans="3:21" ht="13.5" customHeight="1">
      <c r="C43" s="180">
        <v>38</v>
      </c>
      <c r="D43" s="179" t="s">
        <v>404</v>
      </c>
      <c r="E43" s="182" t="s">
        <v>395</v>
      </c>
      <c r="F43" s="198">
        <v>43286</v>
      </c>
      <c r="G43" s="198">
        <v>43292</v>
      </c>
    </row>
    <row r="44" spans="3:21" ht="13.5" customHeight="1">
      <c r="C44" s="180">
        <v>39</v>
      </c>
      <c r="D44" s="179" t="s">
        <v>403</v>
      </c>
      <c r="E44" s="182" t="s">
        <v>393</v>
      </c>
      <c r="F44" s="198">
        <v>43288</v>
      </c>
      <c r="G44" s="198">
        <v>43295</v>
      </c>
      <c r="J44" s="212"/>
      <c r="K44" s="211"/>
      <c r="L44" s="211"/>
      <c r="M44" s="211"/>
      <c r="N44" s="211"/>
      <c r="O44" s="211"/>
      <c r="P44" s="211"/>
      <c r="Q44" s="210"/>
      <c r="R44" s="209"/>
      <c r="S44" s="209"/>
    </row>
    <row r="45" spans="3:21" ht="13.5" customHeight="1">
      <c r="C45" s="180">
        <v>40</v>
      </c>
      <c r="D45" s="179" t="s">
        <v>401</v>
      </c>
      <c r="E45" s="182" t="s">
        <v>391</v>
      </c>
      <c r="F45" s="198">
        <v>43289</v>
      </c>
      <c r="G45" s="198">
        <v>43296</v>
      </c>
      <c r="J45" s="208"/>
      <c r="K45"/>
      <c r="L45"/>
      <c r="M45"/>
      <c r="N45"/>
      <c r="O45"/>
      <c r="P45"/>
      <c r="Q45" s="207"/>
    </row>
    <row r="46" spans="3:21" ht="13.5" customHeight="1">
      <c r="C46" s="180">
        <v>41</v>
      </c>
      <c r="D46" s="179" t="s">
        <v>400</v>
      </c>
      <c r="E46" s="182" t="s">
        <v>395</v>
      </c>
      <c r="F46" s="198">
        <v>43292</v>
      </c>
      <c r="G46" s="198">
        <v>43296</v>
      </c>
      <c r="J46" s="208"/>
      <c r="K46"/>
      <c r="L46"/>
      <c r="M46"/>
      <c r="N46"/>
      <c r="O46"/>
      <c r="P46"/>
      <c r="Q46" s="207"/>
    </row>
    <row r="47" spans="3:21" ht="13.5" customHeight="1">
      <c r="C47" s="180">
        <v>42</v>
      </c>
      <c r="D47" s="179" t="s">
        <v>399</v>
      </c>
      <c r="E47" s="182" t="s">
        <v>395</v>
      </c>
      <c r="F47" s="198">
        <v>43293</v>
      </c>
      <c r="G47" s="198">
        <v>43298</v>
      </c>
      <c r="J47" s="208"/>
      <c r="K47"/>
      <c r="L47"/>
      <c r="M47"/>
      <c r="N47"/>
      <c r="O47"/>
      <c r="P47"/>
      <c r="Q47" s="207"/>
    </row>
    <row r="48" spans="3:21" ht="13.5" customHeight="1">
      <c r="C48" s="180">
        <v>43</v>
      </c>
      <c r="D48" s="179" t="s">
        <v>398</v>
      </c>
      <c r="E48" s="182" t="s">
        <v>393</v>
      </c>
      <c r="F48" s="198">
        <v>43293</v>
      </c>
      <c r="G48" s="198">
        <v>43296</v>
      </c>
      <c r="J48" s="208"/>
      <c r="K48"/>
      <c r="L48"/>
      <c r="M48"/>
      <c r="N48"/>
      <c r="O48"/>
      <c r="P48"/>
      <c r="Q48" s="207"/>
    </row>
    <row r="49" spans="3:18" ht="13.5" customHeight="1">
      <c r="C49" s="180">
        <v>44</v>
      </c>
      <c r="D49" s="179" t="s">
        <v>397</v>
      </c>
      <c r="E49" s="182" t="s">
        <v>391</v>
      </c>
      <c r="F49" s="198">
        <v>43293</v>
      </c>
      <c r="G49" s="198">
        <v>43299</v>
      </c>
      <c r="J49" s="208"/>
      <c r="K49"/>
      <c r="L49"/>
      <c r="M49"/>
      <c r="N49"/>
      <c r="O49"/>
      <c r="P49"/>
      <c r="Q49" s="207"/>
    </row>
    <row r="50" spans="3:18" ht="13.5" customHeight="1">
      <c r="C50" s="180">
        <v>45</v>
      </c>
      <c r="D50" s="179" t="s">
        <v>396</v>
      </c>
      <c r="E50" s="182" t="s">
        <v>395</v>
      </c>
      <c r="F50" s="198">
        <v>43293</v>
      </c>
      <c r="G50" s="198">
        <v>43295</v>
      </c>
      <c r="J50" s="208"/>
      <c r="K50"/>
      <c r="L50"/>
      <c r="M50"/>
      <c r="N50"/>
      <c r="O50"/>
      <c r="P50"/>
      <c r="Q50" s="207"/>
    </row>
    <row r="51" spans="3:18" ht="13.5" customHeight="1">
      <c r="C51" s="180">
        <v>46</v>
      </c>
      <c r="D51" s="179" t="s">
        <v>394</v>
      </c>
      <c r="E51" s="182" t="s">
        <v>393</v>
      </c>
      <c r="F51" s="198">
        <v>43295</v>
      </c>
      <c r="G51" s="198">
        <v>43301</v>
      </c>
      <c r="J51" s="208"/>
      <c r="K51"/>
      <c r="L51"/>
      <c r="M51"/>
      <c r="N51"/>
      <c r="O51"/>
      <c r="P51"/>
      <c r="Q51" s="207"/>
    </row>
    <row r="52" spans="3:18" ht="13.5" customHeight="1">
      <c r="C52" s="180">
        <v>47</v>
      </c>
      <c r="D52" s="179" t="s">
        <v>392</v>
      </c>
      <c r="E52" s="182" t="s">
        <v>391</v>
      </c>
      <c r="F52" s="198">
        <v>43295</v>
      </c>
      <c r="G52" s="198">
        <v>43298</v>
      </c>
      <c r="J52" s="208"/>
      <c r="K52"/>
      <c r="L52"/>
      <c r="M52"/>
      <c r="N52"/>
      <c r="O52"/>
      <c r="P52"/>
      <c r="Q52" s="207"/>
    </row>
    <row r="53" spans="3:18" ht="13.5" customHeight="1">
      <c r="C53" s="180">
        <v>48</v>
      </c>
      <c r="D53" s="179" t="s">
        <v>407</v>
      </c>
      <c r="E53" s="182" t="s">
        <v>395</v>
      </c>
      <c r="F53" s="198">
        <v>43298</v>
      </c>
      <c r="J53" s="208"/>
      <c r="K53"/>
      <c r="L53"/>
      <c r="M53"/>
      <c r="N53"/>
      <c r="O53"/>
      <c r="P53"/>
      <c r="Q53" s="207"/>
    </row>
    <row r="54" spans="3:18" ht="13.5" customHeight="1">
      <c r="C54" s="180">
        <v>49</v>
      </c>
      <c r="D54" s="179" t="s">
        <v>406</v>
      </c>
      <c r="E54" s="182" t="s">
        <v>395</v>
      </c>
      <c r="F54" s="198">
        <v>43298</v>
      </c>
      <c r="J54" s="208"/>
      <c r="K54"/>
      <c r="L54"/>
      <c r="M54"/>
      <c r="N54"/>
      <c r="O54"/>
      <c r="P54"/>
      <c r="Q54" s="207"/>
    </row>
    <row r="55" spans="3:18" ht="13.5" customHeight="1">
      <c r="C55" s="180">
        <v>50</v>
      </c>
      <c r="D55" s="179" t="s">
        <v>405</v>
      </c>
      <c r="E55" s="182" t="s">
        <v>395</v>
      </c>
      <c r="F55" s="198">
        <v>43300</v>
      </c>
      <c r="J55" s="208"/>
      <c r="K55"/>
      <c r="L55"/>
      <c r="M55"/>
      <c r="N55"/>
      <c r="O55"/>
      <c r="P55"/>
      <c r="Q55" s="207"/>
    </row>
    <row r="56" spans="3:18" ht="13.5" customHeight="1">
      <c r="C56" s="180">
        <v>51</v>
      </c>
      <c r="D56" s="179" t="s">
        <v>404</v>
      </c>
      <c r="E56" s="182" t="s">
        <v>393</v>
      </c>
      <c r="F56" s="198">
        <v>43300</v>
      </c>
      <c r="J56" s="208"/>
      <c r="K56"/>
      <c r="L56"/>
      <c r="M56"/>
      <c r="N56"/>
      <c r="O56"/>
      <c r="P56"/>
      <c r="Q56" s="207"/>
    </row>
    <row r="57" spans="3:18" ht="13.5" customHeight="1">
      <c r="C57" s="180">
        <v>52</v>
      </c>
      <c r="D57" s="179" t="s">
        <v>403</v>
      </c>
      <c r="E57" s="182" t="s">
        <v>391</v>
      </c>
      <c r="F57" s="198">
        <v>43300</v>
      </c>
      <c r="J57" s="206"/>
      <c r="K57" s="205" t="s">
        <v>402</v>
      </c>
      <c r="L57" s="204"/>
      <c r="M57" s="204"/>
      <c r="N57" s="204"/>
      <c r="O57" s="204"/>
      <c r="P57" s="204"/>
      <c r="Q57" s="203"/>
    </row>
    <row r="58" spans="3:18" ht="13.5" customHeight="1">
      <c r="C58" s="180">
        <v>53</v>
      </c>
      <c r="D58" s="179" t="s">
        <v>401</v>
      </c>
      <c r="E58" s="182" t="s">
        <v>395</v>
      </c>
      <c r="F58" s="198">
        <v>43302</v>
      </c>
      <c r="J58" s="202"/>
      <c r="K58" s="201" t="str">
        <f>SUMPRODUCT(--(issueCloseDates=""),--(issuePriorities="high"))&amp;" High"</f>
        <v>3 High</v>
      </c>
      <c r="L58" s="200" t="str">
        <f>SUMPRODUCT(--(issueCloseDates=""),--(issuePriorities="medium"))&amp;" Medium"</f>
        <v>6 Medium</v>
      </c>
      <c r="M58" s="200" t="str">
        <f>SUMPRODUCT(--(issueCloseDates=""),--(issuePriorities="low"))&amp;" Low"</f>
        <v>4 Low</v>
      </c>
      <c r="N58" s="200"/>
      <c r="O58" s="200"/>
      <c r="P58" s="200"/>
      <c r="Q58" s="199"/>
    </row>
    <row r="59" spans="3:18" ht="13.5" customHeight="1">
      <c r="C59" s="180">
        <v>54</v>
      </c>
      <c r="D59" s="179" t="s">
        <v>400</v>
      </c>
      <c r="E59" s="182" t="s">
        <v>395</v>
      </c>
      <c r="F59" s="198">
        <v>43303</v>
      </c>
    </row>
    <row r="60" spans="3:18" ht="13.5" customHeight="1">
      <c r="C60" s="180">
        <v>55</v>
      </c>
      <c r="D60" s="179" t="s">
        <v>399</v>
      </c>
      <c r="E60" s="182" t="s">
        <v>391</v>
      </c>
      <c r="F60" s="198">
        <v>43305</v>
      </c>
      <c r="J60" s="32"/>
    </row>
    <row r="61" spans="3:18" ht="13.5" customHeight="1">
      <c r="C61" s="180">
        <v>56</v>
      </c>
      <c r="D61" s="179" t="s">
        <v>398</v>
      </c>
      <c r="E61" s="182" t="s">
        <v>393</v>
      </c>
      <c r="F61" s="198">
        <v>43306</v>
      </c>
      <c r="J61" s="32"/>
    </row>
    <row r="62" spans="3:18" ht="13.5" customHeight="1">
      <c r="C62" s="180">
        <v>57</v>
      </c>
      <c r="D62" s="179" t="s">
        <v>397</v>
      </c>
      <c r="E62" s="182" t="s">
        <v>391</v>
      </c>
      <c r="F62" s="198">
        <v>43307</v>
      </c>
      <c r="J62" s="32"/>
      <c r="K62"/>
      <c r="L62"/>
      <c r="M62"/>
      <c r="N62"/>
      <c r="O62"/>
      <c r="P62"/>
      <c r="Q62"/>
      <c r="R62"/>
    </row>
    <row r="63" spans="3:18" ht="13.5" customHeight="1">
      <c r="C63" s="180">
        <v>58</v>
      </c>
      <c r="D63" s="179" t="s">
        <v>396</v>
      </c>
      <c r="E63" s="182" t="s">
        <v>395</v>
      </c>
      <c r="F63" s="198">
        <v>43308</v>
      </c>
      <c r="J63" s="32"/>
      <c r="K63"/>
      <c r="L63"/>
      <c r="M63"/>
      <c r="N63"/>
      <c r="O63"/>
      <c r="P63"/>
      <c r="Q63"/>
      <c r="R63"/>
    </row>
    <row r="64" spans="3:18" ht="13.5" customHeight="1">
      <c r="C64" s="180">
        <v>59</v>
      </c>
      <c r="D64" s="179" t="s">
        <v>394</v>
      </c>
      <c r="E64" s="182" t="s">
        <v>393</v>
      </c>
      <c r="F64" s="198">
        <v>43309</v>
      </c>
      <c r="J64" s="32"/>
      <c r="K64"/>
      <c r="L64"/>
      <c r="M64"/>
      <c r="N64"/>
      <c r="O64"/>
      <c r="P64"/>
      <c r="Q64"/>
      <c r="R64"/>
    </row>
    <row r="65" spans="3:18" ht="13.5" customHeight="1">
      <c r="C65" s="180">
        <v>60</v>
      </c>
      <c r="D65" s="179" t="s">
        <v>392</v>
      </c>
      <c r="E65" s="182" t="s">
        <v>391</v>
      </c>
      <c r="F65" s="198">
        <v>43309</v>
      </c>
      <c r="J65" s="32"/>
      <c r="K65"/>
      <c r="L65"/>
      <c r="M65"/>
      <c r="N65"/>
      <c r="O65"/>
      <c r="P65"/>
      <c r="Q65"/>
      <c r="R65"/>
    </row>
    <row r="66" spans="3:18" ht="13.5" customHeight="1">
      <c r="C66" s="197"/>
      <c r="D66" s="196"/>
      <c r="E66" s="195"/>
      <c r="F66" s="194"/>
      <c r="G66" s="194"/>
      <c r="H66" s="193"/>
    </row>
    <row r="67" spans="3:18" ht="13.5" customHeight="1">
      <c r="C67" s="192"/>
      <c r="D67" s="191"/>
      <c r="E67" s="190"/>
      <c r="F67" s="189"/>
      <c r="G67" s="189"/>
      <c r="H67" s="188"/>
    </row>
    <row r="68" spans="3:18" ht="13.5" customHeight="1">
      <c r="C68" s="192"/>
      <c r="D68" s="191"/>
      <c r="E68" s="190"/>
      <c r="F68" s="189"/>
      <c r="G68" s="189"/>
      <c r="H68" s="188"/>
    </row>
    <row r="69" spans="3:18" ht="13.5" customHeight="1">
      <c r="C69" s="192"/>
      <c r="D69" s="191"/>
      <c r="E69" s="190"/>
      <c r="F69" s="189"/>
      <c r="G69" s="189"/>
      <c r="H69" s="188"/>
    </row>
    <row r="70" spans="3:18" ht="13.5" customHeight="1">
      <c r="C70" s="192"/>
      <c r="D70" s="191"/>
      <c r="E70" s="190"/>
      <c r="F70" s="189"/>
      <c r="G70" s="189"/>
      <c r="H70" s="188"/>
    </row>
    <row r="71" spans="3:18" ht="13.5" customHeight="1">
      <c r="C71" s="192"/>
      <c r="D71" s="191"/>
      <c r="E71" s="190"/>
      <c r="F71" s="189"/>
      <c r="G71" s="189"/>
      <c r="H71" s="188"/>
    </row>
    <row r="72" spans="3:18" ht="13.5" customHeight="1">
      <c r="C72" s="192"/>
      <c r="D72" s="191"/>
      <c r="E72" s="190"/>
      <c r="F72" s="189"/>
      <c r="G72" s="189"/>
      <c r="H72" s="188"/>
    </row>
    <row r="73" spans="3:18" ht="13.5" customHeight="1">
      <c r="C73" s="192"/>
      <c r="D73" s="191"/>
      <c r="E73" s="190"/>
      <c r="F73" s="189"/>
      <c r="G73" s="189"/>
      <c r="H73" s="188"/>
    </row>
    <row r="74" spans="3:18" ht="13.5" customHeight="1">
      <c r="C74" s="192"/>
      <c r="D74" s="191"/>
      <c r="E74" s="190"/>
      <c r="F74" s="189"/>
      <c r="G74" s="189"/>
      <c r="H74" s="188"/>
    </row>
    <row r="75" spans="3:18" ht="13.5" customHeight="1">
      <c r="C75" s="192"/>
      <c r="D75" s="191"/>
      <c r="E75" s="190"/>
      <c r="F75" s="189"/>
      <c r="G75" s="189"/>
      <c r="H75" s="188"/>
    </row>
    <row r="76" spans="3:18" ht="13.5" customHeight="1">
      <c r="C76" s="192"/>
      <c r="D76" s="191"/>
      <c r="E76" s="190"/>
      <c r="F76" s="189"/>
      <c r="G76" s="189"/>
      <c r="H76" s="188"/>
    </row>
    <row r="77" spans="3:18" ht="13.5" customHeight="1">
      <c r="C77" s="192"/>
      <c r="D77" s="191"/>
      <c r="E77" s="190"/>
      <c r="F77" s="189"/>
      <c r="G77" s="189"/>
      <c r="H77" s="188"/>
    </row>
    <row r="78" spans="3:18" ht="13.5" customHeight="1">
      <c r="C78" s="192"/>
      <c r="D78" s="191"/>
      <c r="E78" s="190"/>
      <c r="F78" s="189"/>
      <c r="G78" s="189"/>
      <c r="H78" s="188"/>
    </row>
    <row r="79" spans="3:18" ht="13.5" customHeight="1">
      <c r="C79" s="192"/>
      <c r="D79" s="191"/>
      <c r="E79" s="190"/>
      <c r="F79" s="189"/>
      <c r="G79" s="189"/>
      <c r="H79" s="188"/>
    </row>
    <row r="80" spans="3:18" ht="13.5" customHeight="1">
      <c r="C80" s="192"/>
      <c r="D80" s="191"/>
      <c r="E80" s="190"/>
      <c r="F80" s="189"/>
      <c r="G80" s="189"/>
      <c r="H80" s="188"/>
    </row>
    <row r="81" spans="3:8" ht="13.5" customHeight="1">
      <c r="C81" s="192"/>
      <c r="D81" s="191"/>
      <c r="E81" s="190"/>
      <c r="F81" s="189"/>
      <c r="G81" s="189"/>
      <c r="H81" s="188"/>
    </row>
    <row r="82" spans="3:8" ht="13.5" customHeight="1">
      <c r="C82" s="192"/>
      <c r="D82" s="191"/>
      <c r="E82" s="190"/>
      <c r="F82" s="189"/>
      <c r="G82" s="189"/>
      <c r="H82" s="188"/>
    </row>
    <row r="83" spans="3:8" ht="13.5" customHeight="1">
      <c r="C83" s="192"/>
      <c r="D83" s="191"/>
      <c r="E83" s="190"/>
      <c r="F83" s="189"/>
      <c r="G83" s="189"/>
      <c r="H83" s="188"/>
    </row>
    <row r="84" spans="3:8" ht="13.5" customHeight="1">
      <c r="C84" s="192"/>
      <c r="D84" s="191"/>
      <c r="E84" s="190"/>
      <c r="F84" s="189"/>
      <c r="G84" s="189"/>
      <c r="H84" s="188"/>
    </row>
    <row r="85" spans="3:8" ht="13.5" customHeight="1">
      <c r="C85" s="192"/>
      <c r="D85" s="191"/>
      <c r="E85" s="190"/>
      <c r="F85" s="189"/>
      <c r="G85" s="189"/>
      <c r="H85" s="188"/>
    </row>
    <row r="86" spans="3:8" ht="13.5" customHeight="1">
      <c r="C86" s="192"/>
      <c r="D86" s="191"/>
      <c r="E86" s="190"/>
      <c r="F86" s="189"/>
      <c r="G86" s="189"/>
      <c r="H86" s="188"/>
    </row>
    <row r="87" spans="3:8" ht="13.5" customHeight="1">
      <c r="C87" s="192"/>
      <c r="D87" s="191"/>
      <c r="E87" s="190"/>
      <c r="F87" s="189"/>
      <c r="G87" s="189"/>
      <c r="H87" s="188"/>
    </row>
    <row r="88" spans="3:8" ht="13.5" customHeight="1">
      <c r="C88" s="192"/>
      <c r="D88" s="191"/>
      <c r="E88" s="190"/>
      <c r="F88" s="189"/>
      <c r="G88" s="189"/>
      <c r="H88" s="188"/>
    </row>
    <row r="89" spans="3:8" ht="13.5" customHeight="1">
      <c r="C89" s="192"/>
      <c r="D89" s="191"/>
      <c r="E89" s="190"/>
      <c r="F89" s="189"/>
      <c r="G89" s="189"/>
      <c r="H89" s="188"/>
    </row>
    <row r="90" spans="3:8" ht="13.5" customHeight="1">
      <c r="C90" s="192"/>
      <c r="D90" s="191"/>
      <c r="E90" s="190"/>
      <c r="F90" s="189"/>
      <c r="G90" s="189"/>
      <c r="H90" s="188"/>
    </row>
    <row r="91" spans="3:8" ht="13.5" customHeight="1">
      <c r="C91" s="192"/>
      <c r="D91" s="191"/>
      <c r="E91" s="190"/>
      <c r="F91" s="189"/>
      <c r="G91" s="189"/>
      <c r="H91" s="188"/>
    </row>
    <row r="92" spans="3:8" ht="13.5" customHeight="1">
      <c r="C92" s="192"/>
      <c r="D92" s="191"/>
      <c r="E92" s="190"/>
      <c r="F92" s="189"/>
      <c r="G92" s="189"/>
      <c r="H92" s="188"/>
    </row>
    <row r="93" spans="3:8" ht="13.5" customHeight="1">
      <c r="C93" s="192"/>
      <c r="D93" s="191"/>
      <c r="E93" s="190"/>
      <c r="F93" s="189"/>
      <c r="G93" s="189"/>
      <c r="H93" s="188"/>
    </row>
    <row r="94" spans="3:8" ht="13.5" customHeight="1">
      <c r="C94" s="192"/>
      <c r="D94" s="191"/>
      <c r="E94" s="190"/>
      <c r="F94" s="189"/>
      <c r="G94" s="189"/>
      <c r="H94" s="188"/>
    </row>
    <row r="95" spans="3:8" ht="13.5" customHeight="1">
      <c r="C95" s="192"/>
      <c r="D95" s="191"/>
      <c r="E95" s="190"/>
      <c r="F95" s="189"/>
      <c r="G95" s="189"/>
      <c r="H95" s="188"/>
    </row>
    <row r="96" spans="3:8" ht="13.5" customHeight="1">
      <c r="C96" s="192"/>
      <c r="D96" s="191"/>
      <c r="E96" s="190"/>
      <c r="F96" s="189"/>
      <c r="G96" s="189"/>
      <c r="H96" s="188"/>
    </row>
    <row r="97" spans="3:8" ht="13.5" customHeight="1">
      <c r="C97" s="192"/>
      <c r="D97" s="191"/>
      <c r="E97" s="190"/>
      <c r="F97" s="189"/>
      <c r="G97" s="189"/>
      <c r="H97" s="188"/>
    </row>
    <row r="98" spans="3:8" ht="13.5" customHeight="1">
      <c r="C98" s="192"/>
      <c r="D98" s="191"/>
      <c r="E98" s="190"/>
      <c r="F98" s="189"/>
      <c r="G98" s="189"/>
      <c r="H98" s="188"/>
    </row>
    <row r="99" spans="3:8" ht="13.5" customHeight="1">
      <c r="C99" s="192"/>
      <c r="D99" s="191"/>
      <c r="E99" s="190"/>
      <c r="F99" s="189"/>
      <c r="G99" s="189"/>
      <c r="H99" s="188"/>
    </row>
    <row r="100" spans="3:8" ht="13.5" customHeight="1">
      <c r="C100" s="192"/>
      <c r="D100" s="191"/>
      <c r="E100" s="190"/>
      <c r="F100" s="189"/>
      <c r="G100" s="189"/>
      <c r="H100" s="188"/>
    </row>
    <row r="101" spans="3:8" ht="13.5" customHeight="1">
      <c r="C101" s="192"/>
      <c r="D101" s="191"/>
      <c r="E101" s="190"/>
      <c r="F101" s="189"/>
      <c r="G101" s="189"/>
      <c r="H101" s="188"/>
    </row>
    <row r="102" spans="3:8" ht="13.5" customHeight="1">
      <c r="C102" s="192"/>
      <c r="D102" s="191"/>
      <c r="E102" s="190"/>
      <c r="F102" s="189"/>
      <c r="G102" s="189"/>
      <c r="H102" s="188"/>
    </row>
    <row r="103" spans="3:8" ht="13.5" customHeight="1">
      <c r="C103" s="192"/>
      <c r="D103" s="191"/>
      <c r="E103" s="190"/>
      <c r="F103" s="189"/>
      <c r="G103" s="189"/>
      <c r="H103" s="188"/>
    </row>
    <row r="104" spans="3:8" ht="13.5" customHeight="1">
      <c r="C104" s="192"/>
      <c r="D104" s="191"/>
      <c r="E104" s="190"/>
      <c r="F104" s="189"/>
      <c r="G104" s="189"/>
      <c r="H104" s="188"/>
    </row>
    <row r="105" spans="3:8" ht="13.5" customHeight="1">
      <c r="C105" s="192"/>
      <c r="D105" s="191"/>
      <c r="E105" s="190"/>
      <c r="F105" s="189"/>
      <c r="G105" s="189"/>
      <c r="H105" s="188"/>
    </row>
    <row r="106" spans="3:8" ht="13.5" customHeight="1">
      <c r="C106" s="192"/>
      <c r="D106" s="191"/>
      <c r="E106" s="190"/>
      <c r="F106" s="189"/>
      <c r="G106" s="189"/>
      <c r="H106" s="188"/>
    </row>
    <row r="107" spans="3:8" ht="13.5" customHeight="1">
      <c r="C107" s="192"/>
      <c r="D107" s="191"/>
      <c r="E107" s="190"/>
      <c r="F107" s="189"/>
      <c r="G107" s="189"/>
      <c r="H107" s="188"/>
    </row>
    <row r="108" spans="3:8" ht="13.5" customHeight="1">
      <c r="C108" s="192"/>
      <c r="D108" s="191"/>
      <c r="E108" s="190"/>
      <c r="F108" s="189"/>
      <c r="G108" s="189"/>
      <c r="H108" s="188"/>
    </row>
    <row r="109" spans="3:8" ht="13.5" customHeight="1">
      <c r="C109" s="192"/>
      <c r="D109" s="191"/>
      <c r="E109" s="190"/>
      <c r="F109" s="189"/>
      <c r="G109" s="189"/>
      <c r="H109" s="188"/>
    </row>
    <row r="110" spans="3:8" ht="13.5" customHeight="1">
      <c r="C110" s="192"/>
      <c r="D110" s="191"/>
      <c r="E110" s="190"/>
      <c r="F110" s="189"/>
      <c r="G110" s="189"/>
      <c r="H110" s="188"/>
    </row>
    <row r="111" spans="3:8" ht="13.5" customHeight="1">
      <c r="C111" s="192"/>
      <c r="D111" s="191"/>
      <c r="E111" s="190"/>
      <c r="F111" s="189"/>
      <c r="G111" s="189"/>
      <c r="H111" s="188"/>
    </row>
    <row r="112" spans="3:8" ht="13.5" customHeight="1">
      <c r="C112" s="192"/>
      <c r="D112" s="191"/>
      <c r="E112" s="190"/>
      <c r="F112" s="189"/>
      <c r="G112" s="189"/>
      <c r="H112" s="188"/>
    </row>
    <row r="113" spans="3:8" ht="13.5" customHeight="1">
      <c r="C113" s="192"/>
      <c r="D113" s="191"/>
      <c r="E113" s="190"/>
      <c r="F113" s="189"/>
      <c r="G113" s="189"/>
      <c r="H113" s="188"/>
    </row>
    <row r="114" spans="3:8" ht="13.5" customHeight="1">
      <c r="C114" s="192"/>
      <c r="D114" s="191"/>
      <c r="E114" s="190"/>
      <c r="F114" s="189"/>
      <c r="G114" s="189"/>
      <c r="H114" s="188"/>
    </row>
    <row r="115" spans="3:8" ht="13.5" customHeight="1">
      <c r="C115" s="192"/>
      <c r="D115" s="191"/>
      <c r="E115" s="190"/>
      <c r="F115" s="189"/>
      <c r="G115" s="189"/>
      <c r="H115" s="188"/>
    </row>
    <row r="116" spans="3:8" ht="13.5" customHeight="1">
      <c r="C116" s="192"/>
      <c r="D116" s="191"/>
      <c r="E116" s="190"/>
      <c r="F116" s="189"/>
      <c r="G116" s="189"/>
      <c r="H116" s="188"/>
    </row>
    <row r="117" spans="3:8" ht="13.5" customHeight="1">
      <c r="C117" s="192"/>
      <c r="D117" s="191"/>
      <c r="E117" s="190"/>
      <c r="F117" s="189"/>
      <c r="G117" s="189"/>
      <c r="H117" s="188"/>
    </row>
    <row r="118" spans="3:8" ht="13.5" customHeight="1">
      <c r="C118" s="192"/>
      <c r="D118" s="191"/>
      <c r="E118" s="190"/>
      <c r="F118" s="189"/>
      <c r="G118" s="189"/>
      <c r="H118" s="188"/>
    </row>
    <row r="119" spans="3:8" ht="13.5" customHeight="1">
      <c r="C119" s="192"/>
      <c r="D119" s="191"/>
      <c r="E119" s="190"/>
      <c r="F119" s="189"/>
      <c r="G119" s="189"/>
      <c r="H119" s="188"/>
    </row>
    <row r="120" spans="3:8" ht="13.5" customHeight="1">
      <c r="C120" s="192"/>
      <c r="D120" s="191"/>
      <c r="E120" s="190"/>
      <c r="F120" s="189"/>
      <c r="G120" s="189"/>
      <c r="H120" s="188"/>
    </row>
    <row r="121" spans="3:8" ht="13.5" customHeight="1">
      <c r="C121" s="192"/>
      <c r="D121" s="191"/>
      <c r="E121" s="190"/>
      <c r="F121" s="189"/>
      <c r="G121" s="189"/>
      <c r="H121" s="188"/>
    </row>
    <row r="122" spans="3:8" ht="13.5" customHeight="1">
      <c r="C122" s="192"/>
      <c r="D122" s="191"/>
      <c r="E122" s="190"/>
      <c r="F122" s="189"/>
      <c r="G122" s="189"/>
      <c r="H122" s="188"/>
    </row>
    <row r="123" spans="3:8" ht="13.5" customHeight="1">
      <c r="C123" s="192"/>
      <c r="D123" s="191"/>
      <c r="E123" s="190"/>
      <c r="F123" s="189"/>
      <c r="G123" s="189"/>
      <c r="H123" s="188"/>
    </row>
    <row r="124" spans="3:8" ht="13.5" customHeight="1">
      <c r="C124" s="192"/>
      <c r="D124" s="191"/>
      <c r="E124" s="190"/>
      <c r="F124" s="189"/>
      <c r="G124" s="189"/>
      <c r="H124" s="188"/>
    </row>
    <row r="125" spans="3:8" ht="13.5" customHeight="1">
      <c r="C125" s="192"/>
      <c r="D125" s="191"/>
      <c r="E125" s="190"/>
      <c r="F125" s="189"/>
      <c r="G125" s="189"/>
      <c r="H125" s="188"/>
    </row>
    <row r="126" spans="3:8" ht="13.5" customHeight="1">
      <c r="C126" s="192"/>
      <c r="D126" s="191"/>
      <c r="E126" s="190"/>
      <c r="F126" s="189"/>
      <c r="G126" s="189"/>
      <c r="H126" s="188"/>
    </row>
    <row r="127" spans="3:8" ht="13.5" customHeight="1">
      <c r="C127" s="192"/>
      <c r="D127" s="191"/>
      <c r="E127" s="190"/>
      <c r="F127" s="189"/>
      <c r="G127" s="189"/>
      <c r="H127" s="188"/>
    </row>
    <row r="128" spans="3:8" ht="13.5" customHeight="1">
      <c r="C128" s="192"/>
      <c r="D128" s="191"/>
      <c r="E128" s="190"/>
      <c r="F128" s="189"/>
      <c r="G128" s="189"/>
      <c r="H128" s="188"/>
    </row>
    <row r="129" spans="3:8" ht="13.5" customHeight="1">
      <c r="C129" s="192"/>
      <c r="D129" s="191"/>
      <c r="E129" s="190"/>
      <c r="F129" s="189"/>
      <c r="G129" s="189"/>
      <c r="H129" s="188"/>
    </row>
    <row r="130" spans="3:8" ht="13.5" customHeight="1">
      <c r="C130" s="192"/>
      <c r="D130" s="191"/>
      <c r="E130" s="190"/>
      <c r="F130" s="189"/>
      <c r="G130" s="189"/>
      <c r="H130" s="188"/>
    </row>
    <row r="131" spans="3:8" ht="13.5" customHeight="1">
      <c r="C131" s="192"/>
      <c r="D131" s="191"/>
      <c r="E131" s="190"/>
      <c r="F131" s="189"/>
      <c r="G131" s="189"/>
      <c r="H131" s="188"/>
    </row>
    <row r="132" spans="3:8" ht="13.5" customHeight="1">
      <c r="C132" s="192"/>
      <c r="D132" s="191"/>
      <c r="E132" s="190"/>
      <c r="F132" s="189"/>
      <c r="G132" s="189"/>
      <c r="H132" s="188"/>
    </row>
    <row r="133" spans="3:8" ht="13.5" customHeight="1">
      <c r="C133" s="192"/>
      <c r="D133" s="191"/>
      <c r="E133" s="190"/>
      <c r="F133" s="189"/>
      <c r="G133" s="189"/>
      <c r="H133" s="188"/>
    </row>
    <row r="134" spans="3:8" ht="13.5" customHeight="1">
      <c r="C134" s="192"/>
      <c r="D134" s="191"/>
      <c r="E134" s="190"/>
      <c r="F134" s="189"/>
      <c r="G134" s="189"/>
      <c r="H134" s="188"/>
    </row>
    <row r="135" spans="3:8" ht="13.5" customHeight="1">
      <c r="C135" s="192"/>
      <c r="D135" s="191"/>
      <c r="E135" s="190"/>
      <c r="F135" s="189"/>
      <c r="G135" s="189"/>
      <c r="H135" s="188"/>
    </row>
    <row r="136" spans="3:8" ht="13.5" customHeight="1">
      <c r="C136" s="192"/>
      <c r="D136" s="191"/>
      <c r="E136" s="190"/>
      <c r="F136" s="189"/>
      <c r="G136" s="189"/>
      <c r="H136" s="188"/>
    </row>
    <row r="137" spans="3:8" ht="13.5" customHeight="1">
      <c r="C137" s="192"/>
      <c r="D137" s="191"/>
      <c r="E137" s="190"/>
      <c r="F137" s="189"/>
      <c r="G137" s="189"/>
      <c r="H137" s="188"/>
    </row>
    <row r="138" spans="3:8" ht="13.5" customHeight="1">
      <c r="C138" s="192"/>
      <c r="D138" s="191"/>
      <c r="E138" s="190"/>
      <c r="F138" s="189"/>
      <c r="G138" s="189"/>
      <c r="H138" s="188"/>
    </row>
    <row r="139" spans="3:8" ht="13.5" customHeight="1">
      <c r="C139" s="192"/>
      <c r="D139" s="191"/>
      <c r="E139" s="190"/>
      <c r="F139" s="189"/>
      <c r="G139" s="189"/>
      <c r="H139" s="188"/>
    </row>
    <row r="140" spans="3:8" ht="13.5" customHeight="1">
      <c r="C140" s="192"/>
      <c r="D140" s="191"/>
      <c r="E140" s="190"/>
      <c r="F140" s="189"/>
      <c r="G140" s="189"/>
      <c r="H140" s="188"/>
    </row>
    <row r="141" spans="3:8" ht="13.5" customHeight="1">
      <c r="C141" s="192"/>
      <c r="D141" s="191"/>
      <c r="E141" s="190"/>
      <c r="F141" s="189"/>
      <c r="G141" s="189"/>
      <c r="H141" s="188"/>
    </row>
    <row r="142" spans="3:8" ht="13.5" customHeight="1">
      <c r="C142" s="192"/>
      <c r="D142" s="191"/>
      <c r="E142" s="190"/>
      <c r="F142" s="189"/>
      <c r="G142" s="189"/>
      <c r="H142" s="188"/>
    </row>
    <row r="143" spans="3:8" ht="13.5" customHeight="1">
      <c r="C143" s="192"/>
      <c r="D143" s="191"/>
      <c r="E143" s="190"/>
      <c r="F143" s="189"/>
      <c r="G143" s="189"/>
      <c r="H143" s="188"/>
    </row>
    <row r="144" spans="3:8" ht="13.5" customHeight="1">
      <c r="C144" s="192"/>
      <c r="D144" s="191"/>
      <c r="E144" s="190"/>
      <c r="F144" s="189"/>
      <c r="G144" s="189"/>
      <c r="H144" s="188"/>
    </row>
    <row r="145" spans="3:8" ht="13.5" customHeight="1">
      <c r="C145" s="192"/>
      <c r="D145" s="191"/>
      <c r="E145" s="190"/>
      <c r="F145" s="189"/>
      <c r="G145" s="189"/>
      <c r="H145" s="188"/>
    </row>
    <row r="146" spans="3:8" ht="13.5" customHeight="1">
      <c r="C146" s="192"/>
      <c r="D146" s="191"/>
      <c r="E146" s="190"/>
      <c r="F146" s="189"/>
      <c r="G146" s="189"/>
      <c r="H146" s="188"/>
    </row>
    <row r="147" spans="3:8" ht="13.5" customHeight="1">
      <c r="C147" s="192"/>
      <c r="D147" s="191"/>
      <c r="E147" s="190"/>
      <c r="F147" s="189"/>
      <c r="G147" s="189"/>
      <c r="H147" s="188"/>
    </row>
    <row r="148" spans="3:8" ht="13.5" customHeight="1">
      <c r="C148" s="192"/>
      <c r="D148" s="191"/>
      <c r="E148" s="190"/>
      <c r="F148" s="189"/>
      <c r="G148" s="189"/>
      <c r="H148" s="188"/>
    </row>
    <row r="149" spans="3:8" ht="13.5" customHeight="1">
      <c r="C149" s="192"/>
      <c r="D149" s="191"/>
      <c r="E149" s="190"/>
      <c r="F149" s="189"/>
      <c r="G149" s="189"/>
      <c r="H149" s="188"/>
    </row>
    <row r="150" spans="3:8" ht="13.5" customHeight="1">
      <c r="C150" s="192"/>
      <c r="D150" s="191"/>
      <c r="E150" s="190"/>
      <c r="F150" s="189"/>
      <c r="G150" s="189"/>
      <c r="H150" s="188"/>
    </row>
    <row r="151" spans="3:8" ht="13.5" customHeight="1">
      <c r="C151" s="192"/>
      <c r="D151" s="191"/>
      <c r="E151" s="190"/>
      <c r="F151" s="189"/>
      <c r="G151" s="189"/>
      <c r="H151" s="188"/>
    </row>
    <row r="152" spans="3:8" ht="13.5" customHeight="1">
      <c r="C152" s="192"/>
      <c r="D152" s="191"/>
      <c r="E152" s="190"/>
      <c r="F152" s="189"/>
      <c r="G152" s="189"/>
      <c r="H152" s="188"/>
    </row>
    <row r="153" spans="3:8" ht="13.5" customHeight="1">
      <c r="C153" s="192"/>
      <c r="D153" s="191"/>
      <c r="E153" s="190"/>
      <c r="F153" s="189"/>
      <c r="G153" s="189"/>
      <c r="H153" s="188"/>
    </row>
    <row r="154" spans="3:8" ht="13.5" customHeight="1">
      <c r="C154" s="192"/>
      <c r="D154" s="191"/>
      <c r="E154" s="190"/>
      <c r="F154" s="189"/>
      <c r="G154" s="189"/>
      <c r="H154" s="188"/>
    </row>
    <row r="155" spans="3:8" ht="13.5" customHeight="1">
      <c r="C155" s="192"/>
      <c r="D155" s="191"/>
      <c r="E155" s="190"/>
      <c r="F155" s="189"/>
      <c r="G155" s="189"/>
      <c r="H155" s="188"/>
    </row>
    <row r="156" spans="3:8" ht="13.5" customHeight="1">
      <c r="C156" s="192"/>
      <c r="D156" s="191"/>
      <c r="E156" s="190"/>
      <c r="F156" s="189"/>
      <c r="G156" s="189"/>
      <c r="H156" s="188"/>
    </row>
    <row r="157" spans="3:8" ht="13.5" customHeight="1">
      <c r="C157" s="192"/>
      <c r="D157" s="191"/>
      <c r="E157" s="190"/>
      <c r="F157" s="189"/>
      <c r="G157" s="189"/>
      <c r="H157" s="188"/>
    </row>
    <row r="158" spans="3:8" ht="13.5" customHeight="1">
      <c r="C158" s="192"/>
      <c r="D158" s="191"/>
      <c r="E158" s="190"/>
      <c r="F158" s="189"/>
      <c r="G158" s="189"/>
      <c r="H158" s="188"/>
    </row>
    <row r="159" spans="3:8" ht="13.5" customHeight="1">
      <c r="C159" s="192"/>
      <c r="D159" s="191"/>
      <c r="E159" s="190"/>
      <c r="F159" s="189"/>
      <c r="G159" s="189"/>
      <c r="H159" s="188"/>
    </row>
    <row r="160" spans="3:8" ht="13.5" customHeight="1">
      <c r="C160" s="192"/>
      <c r="D160" s="191"/>
      <c r="E160" s="190"/>
      <c r="F160" s="189"/>
      <c r="G160" s="189"/>
      <c r="H160" s="188"/>
    </row>
    <row r="161" spans="3:8" ht="13.5" customHeight="1">
      <c r="C161" s="192"/>
      <c r="D161" s="191"/>
      <c r="E161" s="190"/>
      <c r="F161" s="189"/>
      <c r="G161" s="189"/>
      <c r="H161" s="188"/>
    </row>
    <row r="162" spans="3:8" ht="13.5" customHeight="1">
      <c r="C162" s="192"/>
      <c r="D162" s="191"/>
      <c r="E162" s="190"/>
      <c r="F162" s="189"/>
      <c r="G162" s="189"/>
      <c r="H162" s="188"/>
    </row>
    <row r="163" spans="3:8" ht="13.5" customHeight="1">
      <c r="C163" s="192"/>
      <c r="D163" s="191"/>
      <c r="E163" s="190"/>
      <c r="F163" s="189"/>
      <c r="G163" s="189"/>
      <c r="H163" s="188"/>
    </row>
    <row r="164" spans="3:8" ht="13.5" customHeight="1">
      <c r="C164" s="192"/>
      <c r="D164" s="191"/>
      <c r="E164" s="190"/>
      <c r="F164" s="189"/>
      <c r="G164" s="189"/>
      <c r="H164" s="188"/>
    </row>
    <row r="165" spans="3:8" ht="13.5" customHeight="1">
      <c r="C165" s="192"/>
      <c r="D165" s="191"/>
      <c r="E165" s="190"/>
      <c r="F165" s="189"/>
      <c r="G165" s="189"/>
      <c r="H165" s="188"/>
    </row>
    <row r="166" spans="3:8" ht="13.5" customHeight="1">
      <c r="C166" s="192"/>
      <c r="D166" s="191"/>
      <c r="E166" s="190"/>
      <c r="F166" s="189"/>
      <c r="G166" s="189"/>
      <c r="H166" s="188"/>
    </row>
    <row r="167" spans="3:8" ht="13.5" customHeight="1">
      <c r="C167" s="192"/>
      <c r="D167" s="191"/>
      <c r="E167" s="190"/>
      <c r="F167" s="189"/>
      <c r="G167" s="189"/>
      <c r="H167" s="188"/>
    </row>
    <row r="168" spans="3:8" ht="13.5" customHeight="1">
      <c r="C168" s="192"/>
      <c r="D168" s="191"/>
      <c r="E168" s="190"/>
      <c r="F168" s="189"/>
      <c r="G168" s="189"/>
      <c r="H168" s="188"/>
    </row>
    <row r="169" spans="3:8" ht="13.5" customHeight="1">
      <c r="C169" s="192"/>
      <c r="D169" s="191"/>
      <c r="E169" s="190"/>
      <c r="F169" s="189"/>
      <c r="G169" s="189"/>
      <c r="H169" s="188"/>
    </row>
    <row r="170" spans="3:8" ht="13.5" customHeight="1">
      <c r="C170" s="192"/>
      <c r="D170" s="191"/>
      <c r="E170" s="190"/>
      <c r="F170" s="189"/>
      <c r="G170" s="189"/>
      <c r="H170" s="188"/>
    </row>
    <row r="171" spans="3:8" ht="13.5" customHeight="1">
      <c r="C171" s="192"/>
      <c r="D171" s="191"/>
      <c r="E171" s="190"/>
      <c r="F171" s="189"/>
      <c r="G171" s="189"/>
      <c r="H171" s="188"/>
    </row>
    <row r="172" spans="3:8" ht="13.5" customHeight="1">
      <c r="C172" s="192"/>
      <c r="D172" s="191"/>
      <c r="E172" s="190"/>
      <c r="F172" s="189"/>
      <c r="G172" s="189"/>
      <c r="H172" s="188"/>
    </row>
    <row r="173" spans="3:8" ht="13.5" customHeight="1">
      <c r="C173" s="192"/>
      <c r="D173" s="191"/>
      <c r="E173" s="190"/>
      <c r="F173" s="189"/>
      <c r="G173" s="189"/>
      <c r="H173" s="188"/>
    </row>
    <row r="174" spans="3:8" ht="13.5" customHeight="1">
      <c r="C174" s="192"/>
      <c r="D174" s="191"/>
      <c r="E174" s="190"/>
      <c r="F174" s="189"/>
      <c r="G174" s="189"/>
      <c r="H174" s="188"/>
    </row>
    <row r="175" spans="3:8" ht="13.5" customHeight="1">
      <c r="C175" s="192"/>
      <c r="D175" s="191"/>
      <c r="E175" s="190"/>
      <c r="F175" s="189"/>
      <c r="G175" s="189"/>
      <c r="H175" s="188"/>
    </row>
    <row r="176" spans="3:8" ht="13.5" customHeight="1">
      <c r="C176" s="192"/>
      <c r="D176" s="191"/>
      <c r="E176" s="190"/>
      <c r="F176" s="189"/>
      <c r="G176" s="189"/>
      <c r="H176" s="188"/>
    </row>
    <row r="177" spans="3:8" ht="13.5" customHeight="1">
      <c r="C177" s="192"/>
      <c r="D177" s="191"/>
      <c r="E177" s="190"/>
      <c r="F177" s="189"/>
      <c r="G177" s="189"/>
      <c r="H177" s="188"/>
    </row>
    <row r="178" spans="3:8" ht="13.5" customHeight="1">
      <c r="C178" s="192"/>
      <c r="D178" s="191"/>
      <c r="E178" s="190"/>
      <c r="F178" s="189"/>
      <c r="G178" s="189"/>
      <c r="H178" s="188"/>
    </row>
    <row r="179" spans="3:8" ht="13.5" customHeight="1">
      <c r="C179" s="192"/>
      <c r="D179" s="191"/>
      <c r="E179" s="190"/>
      <c r="F179" s="189"/>
      <c r="G179" s="189"/>
      <c r="H179" s="188"/>
    </row>
    <row r="180" spans="3:8" ht="13.5" customHeight="1">
      <c r="C180" s="192"/>
      <c r="D180" s="191"/>
      <c r="E180" s="190"/>
      <c r="F180" s="189"/>
      <c r="G180" s="189"/>
      <c r="H180" s="188"/>
    </row>
    <row r="181" spans="3:8" ht="13.5" customHeight="1">
      <c r="C181" s="192"/>
      <c r="D181" s="191"/>
      <c r="E181" s="190"/>
      <c r="F181" s="189"/>
      <c r="G181" s="189"/>
      <c r="H181" s="188"/>
    </row>
    <row r="182" spans="3:8" ht="13.5" customHeight="1">
      <c r="C182" s="192"/>
      <c r="D182" s="191"/>
      <c r="E182" s="190"/>
      <c r="F182" s="189"/>
      <c r="G182" s="189"/>
      <c r="H182" s="188"/>
    </row>
    <row r="183" spans="3:8" ht="13.5" customHeight="1">
      <c r="C183" s="192"/>
      <c r="D183" s="191"/>
      <c r="E183" s="190"/>
      <c r="F183" s="189"/>
      <c r="G183" s="189"/>
      <c r="H183" s="188"/>
    </row>
    <row r="184" spans="3:8" ht="13.5" customHeight="1">
      <c r="C184" s="192"/>
      <c r="D184" s="191"/>
      <c r="E184" s="190"/>
      <c r="F184" s="189"/>
      <c r="G184" s="189"/>
      <c r="H184" s="188"/>
    </row>
    <row r="185" spans="3:8" ht="13.5" customHeight="1">
      <c r="C185" s="192"/>
      <c r="D185" s="191"/>
      <c r="E185" s="190"/>
      <c r="F185" s="189"/>
      <c r="G185" s="189"/>
      <c r="H185" s="188"/>
    </row>
    <row r="186" spans="3:8" ht="13.5" customHeight="1">
      <c r="C186" s="192"/>
      <c r="D186" s="191"/>
      <c r="E186" s="190"/>
      <c r="F186" s="189"/>
      <c r="G186" s="189"/>
      <c r="H186" s="188"/>
    </row>
    <row r="187" spans="3:8" ht="13.5" customHeight="1">
      <c r="C187" s="192"/>
      <c r="D187" s="191"/>
      <c r="E187" s="190"/>
      <c r="F187" s="189"/>
      <c r="G187" s="189"/>
      <c r="H187" s="188"/>
    </row>
    <row r="188" spans="3:8" ht="13.5" customHeight="1">
      <c r="C188" s="192"/>
      <c r="D188" s="191"/>
      <c r="E188" s="190"/>
      <c r="F188" s="189"/>
      <c r="G188" s="189"/>
      <c r="H188" s="188"/>
    </row>
    <row r="189" spans="3:8" ht="13.5" customHeight="1">
      <c r="C189" s="192"/>
      <c r="D189" s="191"/>
      <c r="E189" s="190"/>
      <c r="F189" s="189"/>
      <c r="G189" s="189"/>
      <c r="H189" s="188"/>
    </row>
    <row r="190" spans="3:8" ht="13.5" customHeight="1">
      <c r="C190" s="192"/>
      <c r="D190" s="191"/>
      <c r="E190" s="190"/>
      <c r="F190" s="189"/>
      <c r="G190" s="189"/>
      <c r="H190" s="188"/>
    </row>
    <row r="191" spans="3:8" ht="13.5" customHeight="1">
      <c r="C191" s="192"/>
      <c r="D191" s="191"/>
      <c r="E191" s="190"/>
      <c r="F191" s="189"/>
      <c r="G191" s="189"/>
      <c r="H191" s="188"/>
    </row>
    <row r="192" spans="3:8" ht="13.5" customHeight="1">
      <c r="C192" s="192"/>
      <c r="D192" s="191"/>
      <c r="E192" s="190"/>
      <c r="F192" s="189"/>
      <c r="G192" s="189"/>
      <c r="H192" s="188"/>
    </row>
    <row r="193" spans="3:8" ht="13.5" customHeight="1">
      <c r="C193" s="192"/>
      <c r="D193" s="191"/>
      <c r="E193" s="190"/>
      <c r="F193" s="189"/>
      <c r="G193" s="189"/>
      <c r="H193" s="188"/>
    </row>
    <row r="194" spans="3:8" ht="13.5" customHeight="1">
      <c r="C194" s="192"/>
      <c r="D194" s="191"/>
      <c r="E194" s="190"/>
      <c r="F194" s="189"/>
      <c r="G194" s="189"/>
      <c r="H194" s="188"/>
    </row>
    <row r="195" spans="3:8" ht="13.5" customHeight="1">
      <c r="C195" s="192"/>
      <c r="D195" s="191"/>
      <c r="E195" s="190"/>
      <c r="F195" s="189"/>
      <c r="G195" s="189"/>
      <c r="H195" s="188"/>
    </row>
    <row r="196" spans="3:8" ht="13.5" customHeight="1">
      <c r="C196" s="192"/>
      <c r="D196" s="191"/>
      <c r="E196" s="190"/>
      <c r="F196" s="189"/>
      <c r="G196" s="189"/>
      <c r="H196" s="188"/>
    </row>
    <row r="197" spans="3:8" ht="13.5" customHeight="1">
      <c r="C197" s="192"/>
      <c r="D197" s="191"/>
      <c r="E197" s="190"/>
      <c r="F197" s="189"/>
      <c r="G197" s="189"/>
      <c r="H197" s="188"/>
    </row>
    <row r="198" spans="3:8" ht="13.5" customHeight="1">
      <c r="C198" s="192"/>
      <c r="D198" s="191"/>
      <c r="E198" s="190"/>
      <c r="F198" s="189"/>
      <c r="G198" s="189"/>
      <c r="H198" s="188"/>
    </row>
    <row r="199" spans="3:8" ht="13.5" customHeight="1">
      <c r="C199" s="192"/>
      <c r="D199" s="191"/>
      <c r="E199" s="190"/>
      <c r="F199" s="189"/>
      <c r="G199" s="189"/>
      <c r="H199" s="188"/>
    </row>
    <row r="200" spans="3:8" ht="13.5" customHeight="1">
      <c r="C200" s="192"/>
      <c r="D200" s="191"/>
      <c r="E200" s="190"/>
      <c r="F200" s="189"/>
      <c r="G200" s="189"/>
      <c r="H200" s="188"/>
    </row>
    <row r="201" spans="3:8" ht="13.5" customHeight="1">
      <c r="C201" s="192"/>
      <c r="D201" s="191"/>
      <c r="E201" s="190"/>
      <c r="F201" s="189"/>
      <c r="G201" s="189"/>
      <c r="H201" s="188"/>
    </row>
    <row r="202" spans="3:8" ht="13.5" customHeight="1">
      <c r="C202" s="192"/>
      <c r="D202" s="191"/>
      <c r="E202" s="190"/>
      <c r="F202" s="189"/>
      <c r="G202" s="189"/>
      <c r="H202" s="188"/>
    </row>
    <row r="203" spans="3:8" ht="13.5" customHeight="1">
      <c r="C203" s="192"/>
      <c r="D203" s="191"/>
      <c r="E203" s="190"/>
      <c r="F203" s="189"/>
      <c r="G203" s="189"/>
      <c r="H203" s="188"/>
    </row>
    <row r="204" spans="3:8" ht="13.5" customHeight="1">
      <c r="C204" s="192"/>
      <c r="D204" s="191"/>
      <c r="E204" s="190"/>
      <c r="F204" s="189"/>
      <c r="G204" s="189"/>
      <c r="H204" s="188"/>
    </row>
    <row r="205" spans="3:8" ht="13.5" customHeight="1">
      <c r="C205" s="192"/>
      <c r="D205" s="191"/>
      <c r="E205" s="190"/>
      <c r="F205" s="189"/>
      <c r="G205" s="189"/>
      <c r="H205" s="188"/>
    </row>
    <row r="206" spans="3:8" ht="13.5" customHeight="1">
      <c r="C206" s="192"/>
      <c r="D206" s="191"/>
      <c r="E206" s="190"/>
      <c r="F206" s="189"/>
      <c r="G206" s="189"/>
      <c r="H206" s="188"/>
    </row>
    <row r="207" spans="3:8" ht="13.5" customHeight="1">
      <c r="C207" s="192"/>
      <c r="D207" s="191"/>
      <c r="E207" s="190"/>
      <c r="F207" s="189"/>
      <c r="G207" s="189"/>
      <c r="H207" s="188"/>
    </row>
    <row r="208" spans="3:8" ht="13.5" customHeight="1">
      <c r="C208" s="192"/>
      <c r="D208" s="191"/>
      <c r="E208" s="190"/>
      <c r="F208" s="189"/>
      <c r="G208" s="189"/>
      <c r="H208" s="188"/>
    </row>
    <row r="209" spans="3:8" ht="13.5" customHeight="1">
      <c r="C209" s="192"/>
      <c r="D209" s="191"/>
      <c r="E209" s="190"/>
      <c r="F209" s="189"/>
      <c r="G209" s="189"/>
      <c r="H209" s="188"/>
    </row>
    <row r="210" spans="3:8" ht="13.5" customHeight="1">
      <c r="C210" s="192"/>
      <c r="D210" s="191"/>
      <c r="E210" s="190"/>
      <c r="F210" s="189"/>
      <c r="G210" s="189"/>
      <c r="H210" s="188"/>
    </row>
    <row r="211" spans="3:8" ht="13.5" customHeight="1">
      <c r="C211" s="192"/>
      <c r="D211" s="191"/>
      <c r="E211" s="190"/>
      <c r="F211" s="189"/>
      <c r="G211" s="189"/>
      <c r="H211" s="188"/>
    </row>
    <row r="212" spans="3:8" ht="13.5" customHeight="1">
      <c r="C212" s="192"/>
      <c r="D212" s="191"/>
      <c r="E212" s="190"/>
      <c r="F212" s="189"/>
      <c r="G212" s="189"/>
      <c r="H212" s="188"/>
    </row>
    <row r="213" spans="3:8" ht="13.5" customHeight="1">
      <c r="C213" s="192"/>
      <c r="D213" s="191"/>
      <c r="E213" s="190"/>
      <c r="F213" s="189"/>
      <c r="G213" s="189"/>
      <c r="H213" s="188"/>
    </row>
    <row r="214" spans="3:8" ht="13.5" customHeight="1">
      <c r="C214" s="192"/>
      <c r="D214" s="191"/>
      <c r="E214" s="190"/>
      <c r="F214" s="189"/>
      <c r="G214" s="189"/>
      <c r="H214" s="188"/>
    </row>
    <row r="215" spans="3:8" ht="13.5" customHeight="1">
      <c r="C215" s="192"/>
      <c r="D215" s="191"/>
      <c r="E215" s="190"/>
      <c r="F215" s="189"/>
      <c r="G215" s="189"/>
      <c r="H215" s="188"/>
    </row>
    <row r="216" spans="3:8" ht="13.5" customHeight="1">
      <c r="C216" s="192"/>
      <c r="D216" s="191"/>
      <c r="E216" s="190"/>
      <c r="F216" s="189"/>
      <c r="G216" s="189"/>
      <c r="H216" s="188"/>
    </row>
    <row r="217" spans="3:8" ht="13.5" customHeight="1">
      <c r="C217" s="192"/>
      <c r="D217" s="191"/>
      <c r="E217" s="190"/>
      <c r="F217" s="189"/>
      <c r="G217" s="189"/>
      <c r="H217" s="188"/>
    </row>
    <row r="218" spans="3:8" ht="13.5" customHeight="1">
      <c r="C218" s="192"/>
      <c r="D218" s="191"/>
      <c r="E218" s="190"/>
      <c r="F218" s="189"/>
      <c r="G218" s="189"/>
      <c r="H218" s="188"/>
    </row>
    <row r="219" spans="3:8" ht="13.5" customHeight="1">
      <c r="C219" s="192"/>
      <c r="D219" s="191"/>
      <c r="E219" s="190"/>
      <c r="F219" s="189"/>
      <c r="G219" s="189"/>
      <c r="H219" s="188"/>
    </row>
    <row r="220" spans="3:8" ht="13.5" customHeight="1">
      <c r="C220" s="192"/>
      <c r="D220" s="191"/>
      <c r="E220" s="190"/>
      <c r="F220" s="189"/>
      <c r="G220" s="189"/>
      <c r="H220" s="188"/>
    </row>
    <row r="221" spans="3:8" ht="13.5" customHeight="1">
      <c r="C221" s="192"/>
      <c r="D221" s="191"/>
      <c r="E221" s="190"/>
      <c r="F221" s="189"/>
      <c r="G221" s="189"/>
      <c r="H221" s="188"/>
    </row>
    <row r="222" spans="3:8" ht="13.5" customHeight="1">
      <c r="C222" s="192"/>
      <c r="D222" s="191"/>
      <c r="E222" s="190"/>
      <c r="F222" s="189"/>
      <c r="G222" s="189"/>
      <c r="H222" s="188"/>
    </row>
    <row r="223" spans="3:8" ht="13.5" customHeight="1">
      <c r="C223" s="192"/>
      <c r="D223" s="191"/>
      <c r="E223" s="190"/>
      <c r="F223" s="189"/>
      <c r="G223" s="189"/>
      <c r="H223" s="188"/>
    </row>
    <row r="224" spans="3:8" ht="13.5" customHeight="1">
      <c r="C224" s="192"/>
      <c r="D224" s="191"/>
      <c r="E224" s="190"/>
      <c r="F224" s="189"/>
      <c r="G224" s="189"/>
      <c r="H224" s="188"/>
    </row>
    <row r="225" spans="3:8" ht="13.5" customHeight="1">
      <c r="C225" s="192"/>
      <c r="D225" s="191"/>
      <c r="E225" s="190"/>
      <c r="F225" s="189"/>
      <c r="G225" s="189"/>
      <c r="H225" s="188"/>
    </row>
    <row r="226" spans="3:8" ht="13.5" customHeight="1">
      <c r="C226" s="192"/>
      <c r="D226" s="191"/>
      <c r="E226" s="190"/>
      <c r="F226" s="189"/>
      <c r="G226" s="189"/>
      <c r="H226" s="188"/>
    </row>
    <row r="227" spans="3:8" ht="13.5" customHeight="1">
      <c r="C227" s="192"/>
      <c r="D227" s="191"/>
      <c r="E227" s="190"/>
      <c r="F227" s="189"/>
      <c r="G227" s="189"/>
      <c r="H227" s="188"/>
    </row>
    <row r="228" spans="3:8" ht="13.5" customHeight="1">
      <c r="C228" s="192"/>
      <c r="D228" s="191"/>
      <c r="E228" s="190"/>
      <c r="F228" s="189"/>
      <c r="G228" s="189"/>
      <c r="H228" s="188"/>
    </row>
    <row r="229" spans="3:8" ht="13.5" customHeight="1">
      <c r="C229" s="192"/>
      <c r="D229" s="191"/>
      <c r="E229" s="190"/>
      <c r="F229" s="189"/>
      <c r="G229" s="189"/>
      <c r="H229" s="188"/>
    </row>
    <row r="230" spans="3:8" ht="13.5" customHeight="1">
      <c r="C230" s="192"/>
      <c r="D230" s="191"/>
      <c r="E230" s="190"/>
      <c r="F230" s="189"/>
      <c r="G230" s="189"/>
      <c r="H230" s="188"/>
    </row>
    <row r="231" spans="3:8" ht="13.5" customHeight="1">
      <c r="C231" s="192"/>
      <c r="D231" s="191"/>
      <c r="E231" s="190"/>
      <c r="F231" s="189"/>
      <c r="G231" s="189"/>
      <c r="H231" s="188"/>
    </row>
    <row r="232" spans="3:8" ht="13.5" customHeight="1">
      <c r="C232" s="192"/>
      <c r="D232" s="191"/>
      <c r="E232" s="190"/>
      <c r="F232" s="189"/>
      <c r="G232" s="189"/>
      <c r="H232" s="188"/>
    </row>
    <row r="233" spans="3:8" ht="13.5" customHeight="1">
      <c r="C233" s="192"/>
      <c r="D233" s="191"/>
      <c r="E233" s="190"/>
      <c r="F233" s="189"/>
      <c r="G233" s="189"/>
      <c r="H233" s="188"/>
    </row>
    <row r="234" spans="3:8" ht="13.5" customHeight="1">
      <c r="C234" s="192"/>
      <c r="D234" s="191"/>
      <c r="E234" s="190"/>
      <c r="F234" s="189"/>
      <c r="G234" s="189"/>
      <c r="H234" s="188"/>
    </row>
    <row r="235" spans="3:8" ht="13.5" customHeight="1">
      <c r="C235" s="192"/>
      <c r="D235" s="191"/>
      <c r="E235" s="190"/>
      <c r="F235" s="189"/>
      <c r="G235" s="189"/>
      <c r="H235" s="188"/>
    </row>
    <row r="236" spans="3:8" ht="13.5" customHeight="1">
      <c r="C236" s="192"/>
      <c r="D236" s="191"/>
      <c r="E236" s="190"/>
      <c r="F236" s="189"/>
      <c r="G236" s="189"/>
      <c r="H236" s="188"/>
    </row>
    <row r="237" spans="3:8" ht="13.5" customHeight="1">
      <c r="C237" s="192"/>
      <c r="D237" s="191"/>
      <c r="E237" s="190"/>
      <c r="F237" s="189"/>
      <c r="G237" s="189"/>
      <c r="H237" s="188"/>
    </row>
    <row r="238" spans="3:8" ht="13.5" customHeight="1">
      <c r="C238" s="192"/>
      <c r="D238" s="191"/>
      <c r="E238" s="190"/>
      <c r="F238" s="189"/>
      <c r="G238" s="189"/>
      <c r="H238" s="188"/>
    </row>
    <row r="239" spans="3:8" ht="13.5" customHeight="1">
      <c r="C239" s="192"/>
      <c r="D239" s="191"/>
      <c r="E239" s="190"/>
      <c r="F239" s="189"/>
      <c r="G239" s="189"/>
      <c r="H239" s="188"/>
    </row>
    <row r="240" spans="3:8" ht="13.5" customHeight="1">
      <c r="C240" s="192"/>
      <c r="D240" s="191"/>
      <c r="E240" s="190"/>
      <c r="F240" s="189"/>
      <c r="G240" s="189"/>
      <c r="H240" s="188"/>
    </row>
    <row r="241" spans="3:8" ht="13.5" customHeight="1">
      <c r="C241" s="192"/>
      <c r="D241" s="191"/>
      <c r="E241" s="190"/>
      <c r="F241" s="189"/>
      <c r="G241" s="189"/>
      <c r="H241" s="188"/>
    </row>
    <row r="242" spans="3:8" ht="13.5" customHeight="1">
      <c r="C242" s="192"/>
      <c r="D242" s="191"/>
      <c r="E242" s="190"/>
      <c r="F242" s="189"/>
      <c r="G242" s="189"/>
      <c r="H242" s="188"/>
    </row>
    <row r="243" spans="3:8" ht="13.5" customHeight="1">
      <c r="C243" s="192"/>
      <c r="D243" s="191"/>
      <c r="E243" s="190"/>
      <c r="F243" s="189"/>
      <c r="G243" s="189"/>
      <c r="H243" s="188"/>
    </row>
    <row r="244" spans="3:8" ht="13.5" customHeight="1">
      <c r="C244" s="192"/>
      <c r="D244" s="191"/>
      <c r="E244" s="190"/>
      <c r="F244" s="189"/>
      <c r="G244" s="189"/>
      <c r="H244" s="188"/>
    </row>
    <row r="245" spans="3:8" ht="13.5" customHeight="1">
      <c r="C245" s="192"/>
      <c r="D245" s="191"/>
      <c r="E245" s="190"/>
      <c r="F245" s="189"/>
      <c r="G245" s="189"/>
      <c r="H245" s="188"/>
    </row>
    <row r="246" spans="3:8" ht="13.5" customHeight="1">
      <c r="C246" s="192"/>
      <c r="D246" s="191"/>
      <c r="E246" s="190"/>
      <c r="F246" s="189"/>
      <c r="G246" s="189"/>
      <c r="H246" s="188"/>
    </row>
    <row r="247" spans="3:8" ht="13.5" customHeight="1">
      <c r="C247" s="192"/>
      <c r="D247" s="191"/>
      <c r="E247" s="190"/>
      <c r="F247" s="189"/>
      <c r="G247" s="189"/>
      <c r="H247" s="188"/>
    </row>
    <row r="248" spans="3:8" ht="13.5" customHeight="1">
      <c r="C248" s="192"/>
      <c r="D248" s="191"/>
      <c r="E248" s="190"/>
      <c r="F248" s="189"/>
      <c r="G248" s="189"/>
      <c r="H248" s="188"/>
    </row>
    <row r="249" spans="3:8" ht="13.5" customHeight="1">
      <c r="C249" s="192"/>
      <c r="D249" s="191"/>
      <c r="E249" s="190"/>
      <c r="F249" s="189"/>
      <c r="G249" s="189"/>
      <c r="H249" s="188"/>
    </row>
    <row r="250" spans="3:8" ht="13.5" customHeight="1">
      <c r="C250" s="192"/>
      <c r="D250" s="191"/>
      <c r="E250" s="190"/>
      <c r="F250" s="189"/>
      <c r="G250" s="189"/>
      <c r="H250" s="188"/>
    </row>
    <row r="251" spans="3:8" ht="13.5" customHeight="1">
      <c r="C251" s="192"/>
      <c r="D251" s="191"/>
      <c r="E251" s="190"/>
      <c r="F251" s="189"/>
      <c r="G251" s="189"/>
      <c r="H251" s="188"/>
    </row>
    <row r="252" spans="3:8" ht="13.5" customHeight="1">
      <c r="C252" s="192"/>
      <c r="D252" s="191"/>
      <c r="E252" s="190"/>
      <c r="F252" s="189"/>
      <c r="G252" s="189"/>
      <c r="H252" s="188"/>
    </row>
    <row r="253" spans="3:8" ht="13.5" customHeight="1">
      <c r="C253" s="192"/>
      <c r="D253" s="191"/>
      <c r="E253" s="190"/>
      <c r="F253" s="189"/>
      <c r="G253" s="189"/>
      <c r="H253" s="188"/>
    </row>
    <row r="254" spans="3:8" ht="13.5" customHeight="1">
      <c r="C254" s="192"/>
      <c r="D254" s="191"/>
      <c r="E254" s="190"/>
      <c r="F254" s="189"/>
      <c r="G254" s="189"/>
      <c r="H254" s="188"/>
    </row>
    <row r="255" spans="3:8" ht="13.5" customHeight="1">
      <c r="C255" s="192"/>
      <c r="D255" s="191"/>
      <c r="E255" s="190"/>
      <c r="F255" s="189"/>
      <c r="G255" s="189"/>
      <c r="H255" s="188"/>
    </row>
    <row r="256" spans="3:8" ht="13.5" customHeight="1">
      <c r="C256" s="192"/>
      <c r="D256" s="191"/>
      <c r="E256" s="190"/>
      <c r="F256" s="189"/>
      <c r="G256" s="189"/>
      <c r="H256" s="188"/>
    </row>
    <row r="257" spans="3:8" ht="13.5" customHeight="1">
      <c r="C257" s="192"/>
      <c r="D257" s="191"/>
      <c r="E257" s="190"/>
      <c r="F257" s="189"/>
      <c r="G257" s="189"/>
      <c r="H257" s="188"/>
    </row>
    <row r="258" spans="3:8" ht="13.5" customHeight="1">
      <c r="C258" s="192"/>
      <c r="D258" s="191"/>
      <c r="E258" s="190"/>
      <c r="F258" s="189"/>
      <c r="G258" s="189"/>
      <c r="H258" s="188"/>
    </row>
    <row r="259" spans="3:8" ht="13.5" customHeight="1">
      <c r="C259" s="192"/>
      <c r="D259" s="191"/>
      <c r="E259" s="190"/>
      <c r="F259" s="189"/>
      <c r="G259" s="189"/>
      <c r="H259" s="188"/>
    </row>
    <row r="260" spans="3:8" ht="13.5" customHeight="1">
      <c r="C260" s="192"/>
      <c r="D260" s="191"/>
      <c r="E260" s="190"/>
      <c r="F260" s="189"/>
      <c r="G260" s="189"/>
      <c r="H260" s="188"/>
    </row>
    <row r="261" spans="3:8" ht="13.5" customHeight="1">
      <c r="C261" s="192"/>
      <c r="D261" s="191"/>
      <c r="E261" s="190"/>
      <c r="F261" s="189"/>
      <c r="G261" s="189"/>
      <c r="H261" s="188"/>
    </row>
    <row r="262" spans="3:8" ht="13.5" customHeight="1">
      <c r="C262" s="192"/>
      <c r="D262" s="191"/>
      <c r="E262" s="190"/>
      <c r="F262" s="189"/>
      <c r="G262" s="189"/>
      <c r="H262" s="188"/>
    </row>
    <row r="263" spans="3:8" ht="13.5" customHeight="1">
      <c r="C263" s="192"/>
      <c r="D263" s="191"/>
      <c r="E263" s="190"/>
      <c r="F263" s="189"/>
      <c r="G263" s="189"/>
      <c r="H263" s="188"/>
    </row>
    <row r="264" spans="3:8" ht="13.5" customHeight="1">
      <c r="C264" s="192"/>
      <c r="D264" s="191"/>
      <c r="E264" s="190"/>
      <c r="F264" s="189"/>
      <c r="G264" s="189"/>
      <c r="H264" s="188"/>
    </row>
    <row r="265" spans="3:8" ht="13.5" customHeight="1">
      <c r="C265" s="192"/>
      <c r="D265" s="191"/>
      <c r="E265" s="190"/>
      <c r="F265" s="189"/>
      <c r="G265" s="189"/>
      <c r="H265" s="188"/>
    </row>
    <row r="266" spans="3:8" ht="13.5" customHeight="1">
      <c r="C266" s="192"/>
      <c r="D266" s="191"/>
      <c r="E266" s="190"/>
      <c r="F266" s="189"/>
      <c r="G266" s="189"/>
      <c r="H266" s="188"/>
    </row>
    <row r="267" spans="3:8" ht="13.5" customHeight="1">
      <c r="C267" s="192"/>
      <c r="D267" s="191"/>
      <c r="E267" s="190"/>
      <c r="F267" s="189"/>
      <c r="G267" s="189"/>
      <c r="H267" s="188"/>
    </row>
    <row r="268" spans="3:8" ht="13.5" customHeight="1">
      <c r="C268" s="192"/>
      <c r="D268" s="191"/>
      <c r="E268" s="190"/>
      <c r="F268" s="189"/>
      <c r="G268" s="189"/>
      <c r="H268" s="188"/>
    </row>
    <row r="269" spans="3:8" ht="13.5" customHeight="1">
      <c r="C269" s="192"/>
      <c r="D269" s="191"/>
      <c r="E269" s="190"/>
      <c r="F269" s="189"/>
      <c r="G269" s="189"/>
      <c r="H269" s="188"/>
    </row>
    <row r="270" spans="3:8" ht="13.5" customHeight="1">
      <c r="C270" s="192"/>
      <c r="D270" s="191"/>
      <c r="E270" s="190"/>
      <c r="F270" s="189"/>
      <c r="G270" s="189"/>
      <c r="H270" s="188"/>
    </row>
    <row r="271" spans="3:8" ht="13.5" customHeight="1">
      <c r="C271" s="192"/>
      <c r="D271" s="191"/>
      <c r="E271" s="190"/>
      <c r="F271" s="189"/>
      <c r="G271" s="189"/>
      <c r="H271" s="188"/>
    </row>
    <row r="272" spans="3:8" ht="13.5" customHeight="1">
      <c r="C272" s="192"/>
      <c r="D272" s="191"/>
      <c r="E272" s="190"/>
      <c r="F272" s="189"/>
      <c r="G272" s="189"/>
      <c r="H272" s="188"/>
    </row>
    <row r="273" spans="3:8" ht="13.5" customHeight="1">
      <c r="C273" s="192"/>
      <c r="D273" s="191"/>
      <c r="E273" s="190"/>
      <c r="F273" s="189"/>
      <c r="G273" s="189"/>
      <c r="H273" s="188"/>
    </row>
    <row r="274" spans="3:8" ht="13.5" customHeight="1">
      <c r="C274" s="192"/>
      <c r="D274" s="191"/>
      <c r="E274" s="190"/>
      <c r="F274" s="189"/>
      <c r="G274" s="189"/>
      <c r="H274" s="188"/>
    </row>
    <row r="275" spans="3:8" ht="13.5" customHeight="1">
      <c r="C275" s="192"/>
      <c r="D275" s="191"/>
      <c r="E275" s="190"/>
      <c r="F275" s="189"/>
      <c r="G275" s="189"/>
      <c r="H275" s="188"/>
    </row>
    <row r="276" spans="3:8" ht="13.5" customHeight="1">
      <c r="C276" s="192"/>
      <c r="D276" s="191"/>
      <c r="E276" s="190"/>
      <c r="F276" s="189"/>
      <c r="G276" s="189"/>
      <c r="H276" s="188"/>
    </row>
    <row r="277" spans="3:8" ht="13.5" customHeight="1">
      <c r="C277" s="192"/>
      <c r="D277" s="191"/>
      <c r="E277" s="190"/>
      <c r="F277" s="189"/>
      <c r="G277" s="189"/>
      <c r="H277" s="188"/>
    </row>
    <row r="278" spans="3:8" ht="13.5" customHeight="1">
      <c r="C278" s="192"/>
      <c r="D278" s="191"/>
      <c r="E278" s="190"/>
      <c r="F278" s="189"/>
      <c r="G278" s="189"/>
      <c r="H278" s="188"/>
    </row>
    <row r="279" spans="3:8" ht="13.5" customHeight="1">
      <c r="C279" s="192"/>
      <c r="D279" s="191"/>
      <c r="E279" s="190"/>
      <c r="F279" s="189"/>
      <c r="G279" s="189"/>
      <c r="H279" s="188"/>
    </row>
    <row r="280" spans="3:8" ht="13.5" customHeight="1">
      <c r="C280" s="192"/>
      <c r="D280" s="191"/>
      <c r="E280" s="190"/>
      <c r="F280" s="189"/>
      <c r="G280" s="189"/>
      <c r="H280" s="188"/>
    </row>
    <row r="281" spans="3:8" ht="13.5" customHeight="1">
      <c r="C281" s="192"/>
      <c r="D281" s="191"/>
      <c r="E281" s="190"/>
      <c r="F281" s="189"/>
      <c r="G281" s="189"/>
      <c r="H281" s="188"/>
    </row>
    <row r="282" spans="3:8" ht="13.5" customHeight="1">
      <c r="C282" s="192"/>
      <c r="D282" s="191"/>
      <c r="E282" s="190"/>
      <c r="F282" s="189"/>
      <c r="G282" s="189"/>
      <c r="H282" s="188"/>
    </row>
    <row r="283" spans="3:8" ht="13.5" customHeight="1">
      <c r="C283" s="192"/>
      <c r="D283" s="191"/>
      <c r="E283" s="190"/>
      <c r="F283" s="189"/>
      <c r="G283" s="189"/>
      <c r="H283" s="188"/>
    </row>
    <row r="284" spans="3:8" ht="13.5" customHeight="1">
      <c r="C284" s="192"/>
      <c r="D284" s="191"/>
      <c r="E284" s="190"/>
      <c r="F284" s="189"/>
      <c r="G284" s="189"/>
      <c r="H284" s="188"/>
    </row>
    <row r="285" spans="3:8" ht="13.5" customHeight="1">
      <c r="C285" s="192"/>
      <c r="D285" s="191"/>
      <c r="E285" s="190"/>
      <c r="F285" s="189"/>
      <c r="G285" s="189"/>
      <c r="H285" s="188"/>
    </row>
    <row r="286" spans="3:8" ht="13.5" customHeight="1">
      <c r="C286" s="192"/>
      <c r="D286" s="191"/>
      <c r="E286" s="190"/>
      <c r="F286" s="189"/>
      <c r="G286" s="189"/>
      <c r="H286" s="188"/>
    </row>
    <row r="287" spans="3:8" ht="13.5" customHeight="1">
      <c r="C287" s="192"/>
      <c r="D287" s="191"/>
      <c r="E287" s="190"/>
      <c r="F287" s="189"/>
      <c r="G287" s="189"/>
      <c r="H287" s="188"/>
    </row>
    <row r="288" spans="3:8" ht="13.5" customHeight="1">
      <c r="C288" s="192"/>
      <c r="D288" s="191"/>
      <c r="E288" s="190"/>
      <c r="F288" s="189"/>
      <c r="G288" s="189"/>
      <c r="H288" s="188"/>
    </row>
    <row r="289" spans="3:8" ht="13.5" customHeight="1">
      <c r="C289" s="192"/>
      <c r="D289" s="191"/>
      <c r="E289" s="190"/>
      <c r="F289" s="189"/>
      <c r="G289" s="189"/>
      <c r="H289" s="188"/>
    </row>
    <row r="290" spans="3:8" ht="13.5" customHeight="1">
      <c r="C290" s="192"/>
      <c r="D290" s="191"/>
      <c r="E290" s="190"/>
      <c r="F290" s="189"/>
      <c r="G290" s="189"/>
      <c r="H290" s="188"/>
    </row>
    <row r="291" spans="3:8" ht="13.5" customHeight="1">
      <c r="C291" s="192"/>
      <c r="D291" s="191"/>
      <c r="E291" s="190"/>
      <c r="F291" s="189"/>
      <c r="G291" s="189"/>
      <c r="H291" s="188"/>
    </row>
    <row r="292" spans="3:8" ht="13.5" customHeight="1">
      <c r="C292" s="192"/>
      <c r="D292" s="191"/>
      <c r="E292" s="190"/>
      <c r="F292" s="189"/>
      <c r="G292" s="189"/>
      <c r="H292" s="188"/>
    </row>
    <row r="293" spans="3:8" ht="13.5" customHeight="1">
      <c r="C293" s="192"/>
      <c r="D293" s="191"/>
      <c r="E293" s="190"/>
      <c r="F293" s="189"/>
      <c r="G293" s="189"/>
      <c r="H293" s="188"/>
    </row>
    <row r="294" spans="3:8" ht="13.5" customHeight="1">
      <c r="C294" s="192"/>
      <c r="D294" s="191"/>
      <c r="E294" s="190"/>
      <c r="F294" s="189"/>
      <c r="G294" s="189"/>
      <c r="H294" s="188"/>
    </row>
    <row r="295" spans="3:8" ht="13.5" customHeight="1">
      <c r="C295" s="192"/>
      <c r="D295" s="191"/>
      <c r="E295" s="190"/>
      <c r="F295" s="189"/>
      <c r="G295" s="189"/>
      <c r="H295" s="188"/>
    </row>
    <row r="296" spans="3:8" ht="13.5" customHeight="1">
      <c r="C296" s="192"/>
      <c r="D296" s="191"/>
      <c r="E296" s="190"/>
      <c r="F296" s="189"/>
      <c r="G296" s="189"/>
      <c r="H296" s="188"/>
    </row>
    <row r="297" spans="3:8" ht="13.5" customHeight="1">
      <c r="C297" s="192"/>
      <c r="D297" s="191"/>
      <c r="E297" s="190"/>
      <c r="F297" s="189"/>
      <c r="G297" s="189"/>
      <c r="H297" s="188"/>
    </row>
    <row r="298" spans="3:8" ht="13.5" customHeight="1">
      <c r="C298" s="192"/>
      <c r="D298" s="191"/>
      <c r="E298" s="190"/>
      <c r="F298" s="189"/>
      <c r="G298" s="189"/>
      <c r="H298" s="188"/>
    </row>
    <row r="299" spans="3:8" ht="13.5" customHeight="1">
      <c r="C299" s="192"/>
      <c r="D299" s="191"/>
      <c r="E299" s="190"/>
      <c r="F299" s="189"/>
      <c r="G299" s="189"/>
      <c r="H299" s="188"/>
    </row>
    <row r="300" spans="3:8" ht="13.5" customHeight="1">
      <c r="C300" s="192"/>
      <c r="D300" s="191"/>
      <c r="E300" s="190"/>
      <c r="F300" s="189"/>
      <c r="G300" s="189"/>
      <c r="H300" s="188"/>
    </row>
    <row r="301" spans="3:8" ht="13.5" customHeight="1">
      <c r="C301" s="192"/>
      <c r="D301" s="191"/>
      <c r="E301" s="190"/>
      <c r="F301" s="189"/>
      <c r="G301" s="189"/>
      <c r="H301" s="188"/>
    </row>
    <row r="302" spans="3:8" ht="13.5" customHeight="1">
      <c r="C302" s="192"/>
      <c r="D302" s="191"/>
      <c r="E302" s="190"/>
      <c r="F302" s="189"/>
      <c r="G302" s="189"/>
      <c r="H302" s="188"/>
    </row>
    <row r="303" spans="3:8" ht="13.5" customHeight="1">
      <c r="C303" s="192"/>
      <c r="D303" s="191"/>
      <c r="E303" s="190"/>
      <c r="F303" s="189"/>
      <c r="G303" s="189"/>
      <c r="H303" s="188"/>
    </row>
    <row r="304" spans="3:8" ht="13.5" customHeight="1">
      <c r="C304" s="192"/>
      <c r="D304" s="191"/>
      <c r="E304" s="190"/>
      <c r="F304" s="189"/>
      <c r="G304" s="189"/>
      <c r="H304" s="188"/>
    </row>
    <row r="305" spans="3:8" ht="13.5" customHeight="1">
      <c r="C305" s="187"/>
      <c r="D305" s="186"/>
      <c r="E305" s="185"/>
      <c r="F305" s="184"/>
      <c r="G305" s="184"/>
      <c r="H305" s="183"/>
    </row>
    <row r="306" spans="3:8" ht="13.5" customHeight="1">
      <c r="E306" s="182"/>
      <c r="F306" s="181"/>
      <c r="G306" s="181"/>
    </row>
    <row r="307" spans="3:8" ht="13.5" customHeight="1">
      <c r="E307" s="182"/>
      <c r="F307" s="181"/>
      <c r="G307" s="181"/>
    </row>
    <row r="308" spans="3:8" ht="13.5" customHeight="1">
      <c r="E308" s="182"/>
      <c r="F308" s="181"/>
      <c r="G308" s="181"/>
    </row>
    <row r="309" spans="3:8" ht="13.5" customHeight="1">
      <c r="E309" s="182"/>
      <c r="F309" s="181"/>
      <c r="G309" s="181"/>
    </row>
    <row r="310" spans="3:8" ht="13.5" customHeight="1">
      <c r="E310" s="182"/>
      <c r="F310" s="181"/>
      <c r="G310" s="181"/>
    </row>
    <row r="311" spans="3:8" ht="13.5" customHeight="1">
      <c r="E311" s="182"/>
      <c r="F311" s="181"/>
      <c r="G311" s="181"/>
    </row>
    <row r="312" spans="3:8" ht="13.5" customHeight="1">
      <c r="E312" s="182"/>
      <c r="F312" s="181"/>
      <c r="G312" s="181"/>
    </row>
    <row r="313" spans="3:8" ht="13.5" customHeight="1">
      <c r="E313" s="182"/>
      <c r="F313" s="181"/>
      <c r="G313" s="181"/>
    </row>
    <row r="314" spans="3:8" ht="13.5" customHeight="1">
      <c r="E314" s="182"/>
      <c r="F314" s="181"/>
      <c r="G314" s="181"/>
    </row>
    <row r="315" spans="3:8" ht="13.5" customHeight="1">
      <c r="E315" s="182"/>
      <c r="F315" s="181"/>
      <c r="G315" s="181"/>
    </row>
    <row r="316" spans="3:8" ht="13.5" customHeight="1">
      <c r="E316" s="182"/>
      <c r="F316" s="181"/>
      <c r="G316" s="181"/>
    </row>
    <row r="317" spans="3:8" ht="13.5" customHeight="1">
      <c r="E317" s="182"/>
      <c r="F317" s="181"/>
      <c r="G317" s="181"/>
    </row>
    <row r="318" spans="3:8" ht="13.5" customHeight="1">
      <c r="E318" s="182"/>
      <c r="F318" s="181"/>
      <c r="G318" s="181"/>
    </row>
    <row r="319" spans="3:8" ht="13.5" customHeight="1">
      <c r="E319" s="182"/>
      <c r="F319" s="181"/>
      <c r="G319" s="181"/>
    </row>
    <row r="320" spans="3:8" ht="13.5" customHeight="1">
      <c r="E320" s="182"/>
      <c r="F320" s="181"/>
      <c r="G320" s="181"/>
    </row>
    <row r="321" spans="5:7" ht="13.5" customHeight="1">
      <c r="E321" s="182"/>
      <c r="F321" s="181"/>
      <c r="G321" s="181"/>
    </row>
    <row r="322" spans="5:7" ht="13.5" customHeight="1">
      <c r="E322" s="182"/>
      <c r="F322" s="181"/>
      <c r="G322" s="181"/>
    </row>
    <row r="323" spans="5:7" ht="13.5" customHeight="1">
      <c r="E323" s="182"/>
      <c r="F323" s="181"/>
      <c r="G323" s="181"/>
    </row>
    <row r="324" spans="5:7" ht="13.5" customHeight="1">
      <c r="E324" s="182"/>
      <c r="F324" s="181"/>
      <c r="G324" s="181"/>
    </row>
    <row r="325" spans="5:7" ht="13.5" customHeight="1">
      <c r="E325" s="182"/>
      <c r="F325" s="181"/>
      <c r="G325" s="181"/>
    </row>
    <row r="326" spans="5:7" ht="13.5" customHeight="1">
      <c r="E326" s="182"/>
      <c r="F326" s="181"/>
      <c r="G326" s="181"/>
    </row>
    <row r="327" spans="5:7" ht="13.5" customHeight="1">
      <c r="E327" s="182"/>
      <c r="F327" s="181"/>
      <c r="G327" s="181"/>
    </row>
    <row r="328" spans="5:7" ht="13.5" customHeight="1">
      <c r="E328" s="182"/>
      <c r="F328" s="181"/>
      <c r="G328" s="181"/>
    </row>
    <row r="329" spans="5:7" ht="13.5" customHeight="1">
      <c r="E329" s="182"/>
      <c r="F329" s="181"/>
      <c r="G329" s="181"/>
    </row>
    <row r="330" spans="5:7" ht="13.5" customHeight="1">
      <c r="E330" s="182"/>
      <c r="F330" s="181"/>
      <c r="G330" s="181"/>
    </row>
    <row r="331" spans="5:7" ht="13.5" customHeight="1">
      <c r="E331" s="182"/>
      <c r="F331" s="181"/>
      <c r="G331" s="181"/>
    </row>
    <row r="332" spans="5:7" ht="13.5" customHeight="1">
      <c r="E332" s="182"/>
      <c r="F332" s="181"/>
      <c r="G332" s="181"/>
    </row>
    <row r="333" spans="5:7" ht="13.5" customHeight="1">
      <c r="E333" s="182"/>
      <c r="F333" s="181"/>
      <c r="G333" s="181"/>
    </row>
    <row r="334" spans="5:7" ht="13.5" customHeight="1">
      <c r="E334" s="182"/>
      <c r="F334" s="181"/>
      <c r="G334" s="181"/>
    </row>
    <row r="335" spans="5:7" ht="13.5" customHeight="1">
      <c r="E335" s="182"/>
      <c r="F335" s="181"/>
      <c r="G335" s="181"/>
    </row>
    <row r="336" spans="5:7" ht="13.5" customHeight="1">
      <c r="E336" s="182"/>
      <c r="F336" s="181"/>
      <c r="G336" s="181"/>
    </row>
    <row r="337" spans="5:7" ht="13.5" customHeight="1">
      <c r="E337" s="182"/>
      <c r="F337" s="181"/>
      <c r="G337" s="181"/>
    </row>
    <row r="338" spans="5:7" ht="13.5" customHeight="1">
      <c r="E338" s="182"/>
      <c r="F338" s="181"/>
      <c r="G338" s="181"/>
    </row>
    <row r="339" spans="5:7" ht="13.5" customHeight="1">
      <c r="E339" s="182"/>
      <c r="F339" s="181"/>
      <c r="G339" s="181"/>
    </row>
    <row r="340" spans="5:7" ht="13.5" customHeight="1">
      <c r="E340" s="182"/>
      <c r="F340" s="181"/>
      <c r="G340" s="181"/>
    </row>
    <row r="341" spans="5:7" ht="13.5" customHeight="1">
      <c r="E341" s="182"/>
      <c r="F341" s="181"/>
      <c r="G341" s="181"/>
    </row>
    <row r="342" spans="5:7" ht="13.5" customHeight="1">
      <c r="E342" s="182"/>
      <c r="F342" s="181"/>
      <c r="G342" s="181"/>
    </row>
    <row r="343" spans="5:7" ht="13.5" customHeight="1">
      <c r="E343" s="182"/>
      <c r="F343" s="181"/>
      <c r="G343" s="181"/>
    </row>
    <row r="344" spans="5:7" ht="13.5" customHeight="1">
      <c r="E344" s="182"/>
      <c r="F344" s="181"/>
      <c r="G344" s="181"/>
    </row>
    <row r="345" spans="5:7" ht="13.5" customHeight="1">
      <c r="E345" s="182"/>
      <c r="F345" s="181"/>
      <c r="G345" s="181"/>
    </row>
    <row r="346" spans="5:7" ht="13.5" customHeight="1">
      <c r="E346" s="182"/>
      <c r="F346" s="181"/>
      <c r="G346" s="181"/>
    </row>
    <row r="347" spans="5:7" ht="13.5" customHeight="1">
      <c r="E347" s="182"/>
      <c r="F347" s="181"/>
      <c r="G347" s="181"/>
    </row>
    <row r="348" spans="5:7" ht="13.5" customHeight="1">
      <c r="E348" s="182"/>
      <c r="F348" s="181"/>
      <c r="G348" s="181"/>
    </row>
    <row r="349" spans="5:7" ht="13.5" customHeight="1">
      <c r="E349" s="182"/>
      <c r="F349" s="181"/>
      <c r="G349" s="181"/>
    </row>
    <row r="350" spans="5:7" ht="13.5" customHeight="1">
      <c r="E350" s="182"/>
      <c r="F350" s="181"/>
      <c r="G350" s="181"/>
    </row>
    <row r="351" spans="5:7" ht="13.5" customHeight="1">
      <c r="E351" s="182"/>
      <c r="F351" s="181"/>
      <c r="G351" s="181"/>
    </row>
    <row r="352" spans="5:7" ht="13.5" customHeight="1">
      <c r="E352" s="182"/>
      <c r="F352" s="181"/>
      <c r="G352" s="181"/>
    </row>
    <row r="353" spans="5:7" ht="13.5" customHeight="1">
      <c r="E353" s="182"/>
      <c r="F353" s="181"/>
      <c r="G353" s="181"/>
    </row>
    <row r="354" spans="5:7" ht="13.5" customHeight="1">
      <c r="E354" s="182"/>
      <c r="F354" s="181"/>
      <c r="G354" s="181"/>
    </row>
    <row r="355" spans="5:7" ht="13.5" customHeight="1">
      <c r="E355" s="182"/>
      <c r="F355" s="181"/>
      <c r="G355" s="181"/>
    </row>
    <row r="356" spans="5:7" ht="13.5" customHeight="1">
      <c r="E356" s="182"/>
      <c r="F356" s="181"/>
      <c r="G356" s="181"/>
    </row>
    <row r="357" spans="5:7" ht="13.5" customHeight="1">
      <c r="E357" s="182"/>
      <c r="F357" s="181"/>
      <c r="G357" s="181"/>
    </row>
    <row r="358" spans="5:7" ht="13.5" customHeight="1">
      <c r="E358" s="182"/>
      <c r="F358" s="181"/>
      <c r="G358" s="181"/>
    </row>
    <row r="359" spans="5:7" ht="13.5" customHeight="1">
      <c r="E359" s="182"/>
      <c r="F359" s="181"/>
      <c r="G359" s="181"/>
    </row>
    <row r="360" spans="5:7" ht="13.5" customHeight="1">
      <c r="E360" s="182"/>
      <c r="F360" s="181"/>
      <c r="G360" s="181"/>
    </row>
    <row r="361" spans="5:7" ht="13.5" customHeight="1">
      <c r="E361" s="182"/>
      <c r="F361" s="181"/>
      <c r="G361" s="181"/>
    </row>
    <row r="362" spans="5:7" ht="13.5" customHeight="1">
      <c r="E362" s="182"/>
      <c r="F362" s="181"/>
      <c r="G362" s="181"/>
    </row>
    <row r="363" spans="5:7" ht="13.5" customHeight="1">
      <c r="E363" s="182"/>
      <c r="F363" s="181"/>
      <c r="G363" s="181"/>
    </row>
    <row r="364" spans="5:7" ht="13.5" customHeight="1">
      <c r="E364" s="182"/>
      <c r="F364" s="181"/>
      <c r="G364" s="181"/>
    </row>
    <row r="365" spans="5:7" ht="13.5" customHeight="1">
      <c r="E365" s="182"/>
      <c r="F365" s="181"/>
      <c r="G365" s="181"/>
    </row>
    <row r="366" spans="5:7" ht="13.5" customHeight="1">
      <c r="E366" s="182"/>
      <c r="F366" s="181"/>
      <c r="G366" s="181"/>
    </row>
    <row r="367" spans="5:7" ht="13.5" customHeight="1">
      <c r="E367" s="182"/>
      <c r="F367" s="181"/>
      <c r="G367" s="181"/>
    </row>
    <row r="368" spans="5:7" ht="13.5" customHeight="1">
      <c r="E368" s="182"/>
      <c r="F368" s="181"/>
      <c r="G368" s="181"/>
    </row>
    <row r="369" spans="5:7" ht="13.5" customHeight="1">
      <c r="E369" s="182"/>
      <c r="F369" s="181"/>
      <c r="G369" s="181"/>
    </row>
    <row r="370" spans="5:7" ht="13.5" customHeight="1">
      <c r="E370" s="182"/>
      <c r="F370" s="181"/>
      <c r="G370" s="181"/>
    </row>
    <row r="371" spans="5:7" ht="13.5" customHeight="1">
      <c r="E371" s="182"/>
      <c r="F371" s="181"/>
      <c r="G371" s="181"/>
    </row>
    <row r="372" spans="5:7" ht="13.5" customHeight="1">
      <c r="E372" s="182"/>
      <c r="F372" s="181"/>
      <c r="G372" s="181"/>
    </row>
    <row r="373" spans="5:7" ht="13.5" customHeight="1">
      <c r="E373" s="182"/>
      <c r="F373" s="181"/>
      <c r="G373" s="181"/>
    </row>
    <row r="374" spans="5:7" ht="13.5" customHeight="1">
      <c r="E374" s="182"/>
      <c r="F374" s="181"/>
      <c r="G374" s="181"/>
    </row>
    <row r="375" spans="5:7" ht="13.5" customHeight="1">
      <c r="E375" s="182"/>
      <c r="F375" s="181"/>
      <c r="G375" s="181"/>
    </row>
    <row r="376" spans="5:7" ht="13.5" customHeight="1">
      <c r="E376" s="182"/>
      <c r="F376" s="181"/>
      <c r="G376" s="181"/>
    </row>
    <row r="377" spans="5:7" ht="13.5" customHeight="1">
      <c r="E377" s="182"/>
      <c r="F377" s="181"/>
      <c r="G377" s="181"/>
    </row>
    <row r="378" spans="5:7" ht="13.5" customHeight="1">
      <c r="E378" s="182"/>
      <c r="F378" s="181"/>
      <c r="G378" s="181"/>
    </row>
    <row r="379" spans="5:7" ht="13.5" customHeight="1">
      <c r="E379" s="182"/>
      <c r="F379" s="181"/>
      <c r="G379" s="181"/>
    </row>
    <row r="380" spans="5:7" ht="13.5" customHeight="1">
      <c r="E380" s="182"/>
      <c r="F380" s="181"/>
      <c r="G380" s="181"/>
    </row>
    <row r="381" spans="5:7" ht="13.5" customHeight="1">
      <c r="E381" s="182"/>
      <c r="F381" s="181"/>
      <c r="G381" s="181"/>
    </row>
    <row r="382" spans="5:7" ht="13.5" customHeight="1">
      <c r="E382" s="182"/>
      <c r="F382" s="181"/>
      <c r="G382" s="181"/>
    </row>
    <row r="383" spans="5:7" ht="13.5" customHeight="1">
      <c r="E383" s="182"/>
      <c r="F383" s="181"/>
      <c r="G383" s="181"/>
    </row>
    <row r="384" spans="5:7" ht="13.5" customHeight="1">
      <c r="E384" s="182"/>
      <c r="F384" s="181"/>
      <c r="G384" s="181"/>
    </row>
    <row r="385" spans="5:7" ht="13.5" customHeight="1">
      <c r="E385" s="182"/>
      <c r="F385" s="181"/>
      <c r="G385" s="181"/>
    </row>
    <row r="386" spans="5:7" ht="13.5" customHeight="1">
      <c r="E386" s="182"/>
      <c r="F386" s="181"/>
      <c r="G386" s="181"/>
    </row>
    <row r="387" spans="5:7" ht="13.5" customHeight="1">
      <c r="E387" s="182"/>
      <c r="F387" s="181"/>
      <c r="G387" s="181"/>
    </row>
    <row r="388" spans="5:7" ht="13.5" customHeight="1">
      <c r="E388" s="182"/>
      <c r="F388" s="181"/>
      <c r="G388" s="181"/>
    </row>
    <row r="389" spans="5:7" ht="13.5" customHeight="1">
      <c r="E389" s="182"/>
      <c r="F389" s="181"/>
      <c r="G389" s="181"/>
    </row>
    <row r="390" spans="5:7" ht="13.5" customHeight="1">
      <c r="E390" s="182"/>
      <c r="F390" s="181"/>
      <c r="G390" s="181"/>
    </row>
    <row r="391" spans="5:7" ht="13.5" customHeight="1">
      <c r="E391" s="182"/>
      <c r="F391" s="181"/>
      <c r="G391" s="181"/>
    </row>
    <row r="392" spans="5:7" ht="13.5" customHeight="1">
      <c r="E392" s="182"/>
      <c r="F392" s="181"/>
      <c r="G392" s="181"/>
    </row>
    <row r="393" spans="5:7" ht="13.5" customHeight="1">
      <c r="E393" s="182"/>
      <c r="F393" s="181"/>
      <c r="G393" s="181"/>
    </row>
    <row r="394" spans="5:7" ht="13.5" customHeight="1">
      <c r="E394" s="182"/>
      <c r="F394" s="181"/>
      <c r="G394" s="181"/>
    </row>
    <row r="395" spans="5:7" ht="13.5" customHeight="1">
      <c r="E395" s="182"/>
      <c r="F395" s="181"/>
      <c r="G395" s="181"/>
    </row>
    <row r="396" spans="5:7" ht="13.5" customHeight="1">
      <c r="E396" s="182"/>
      <c r="F396" s="181"/>
      <c r="G396" s="181"/>
    </row>
    <row r="397" spans="5:7" ht="13.5" customHeight="1">
      <c r="E397" s="182"/>
      <c r="F397" s="181"/>
      <c r="G397" s="181"/>
    </row>
    <row r="398" spans="5:7" ht="13.5" customHeight="1">
      <c r="E398" s="182"/>
      <c r="F398" s="181"/>
      <c r="G398" s="181"/>
    </row>
    <row r="399" spans="5:7" ht="13.5" customHeight="1">
      <c r="E399" s="182"/>
      <c r="F399" s="181"/>
      <c r="G399" s="181"/>
    </row>
    <row r="400" spans="5:7" ht="13.5" customHeight="1">
      <c r="E400" s="182"/>
      <c r="F400" s="181"/>
      <c r="G400" s="181"/>
    </row>
    <row r="401" spans="5:7" ht="13.5" customHeight="1">
      <c r="E401" s="182"/>
      <c r="F401" s="181"/>
      <c r="G401" s="181"/>
    </row>
    <row r="402" spans="5:7" ht="13.5" customHeight="1">
      <c r="E402" s="182"/>
      <c r="F402" s="181"/>
      <c r="G402" s="181"/>
    </row>
    <row r="403" spans="5:7" ht="13.5" customHeight="1">
      <c r="E403" s="182"/>
      <c r="F403" s="181"/>
      <c r="G403" s="181"/>
    </row>
    <row r="404" spans="5:7" ht="13.5" customHeight="1">
      <c r="E404" s="182"/>
      <c r="F404" s="181"/>
      <c r="G404" s="181"/>
    </row>
    <row r="405" spans="5:7" ht="13.5" customHeight="1">
      <c r="E405" s="182"/>
      <c r="F405" s="181"/>
      <c r="G405" s="181"/>
    </row>
    <row r="406" spans="5:7" ht="13.5" customHeight="1">
      <c r="E406" s="182"/>
      <c r="F406" s="181"/>
      <c r="G406" s="181"/>
    </row>
    <row r="407" spans="5:7" ht="13.5" customHeight="1">
      <c r="E407" s="182"/>
      <c r="F407" s="181"/>
      <c r="G407" s="181"/>
    </row>
    <row r="408" spans="5:7" ht="13.5" customHeight="1">
      <c r="E408" s="182"/>
      <c r="F408" s="181"/>
      <c r="G408" s="181"/>
    </row>
    <row r="409" spans="5:7" ht="13.5" customHeight="1">
      <c r="E409" s="182"/>
      <c r="F409" s="181"/>
      <c r="G409" s="181"/>
    </row>
    <row r="410" spans="5:7" ht="13.5" customHeight="1">
      <c r="E410" s="182"/>
      <c r="F410" s="181"/>
      <c r="G410" s="181"/>
    </row>
    <row r="411" spans="5:7" ht="13.5" customHeight="1">
      <c r="E411" s="182"/>
      <c r="F411" s="181"/>
      <c r="G411" s="181"/>
    </row>
    <row r="412" spans="5:7" ht="13.5" customHeight="1">
      <c r="E412" s="182"/>
      <c r="F412" s="181"/>
      <c r="G412" s="181"/>
    </row>
    <row r="413" spans="5:7" ht="13.5" customHeight="1">
      <c r="E413" s="182"/>
      <c r="F413" s="181"/>
      <c r="G413" s="181"/>
    </row>
    <row r="414" spans="5:7" ht="13.5" customHeight="1">
      <c r="E414" s="182"/>
      <c r="F414" s="181"/>
      <c r="G414" s="181"/>
    </row>
    <row r="415" spans="5:7" ht="13.5" customHeight="1">
      <c r="E415" s="182"/>
      <c r="F415" s="181"/>
      <c r="G415" s="181"/>
    </row>
    <row r="416" spans="5:7" ht="13.5" customHeight="1">
      <c r="E416" s="182"/>
      <c r="F416" s="181"/>
      <c r="G416" s="181"/>
    </row>
    <row r="417" spans="5:7" ht="13.5" customHeight="1">
      <c r="E417" s="182"/>
      <c r="F417" s="181"/>
      <c r="G417" s="181"/>
    </row>
    <row r="418" spans="5:7" ht="13.5" customHeight="1">
      <c r="E418" s="182"/>
      <c r="F418" s="181"/>
      <c r="G418" s="181"/>
    </row>
    <row r="419" spans="5:7" ht="13.5" customHeight="1">
      <c r="E419" s="182"/>
      <c r="F419" s="181"/>
      <c r="G419" s="181"/>
    </row>
    <row r="420" spans="5:7" ht="13.5" customHeight="1">
      <c r="E420" s="182"/>
      <c r="F420" s="181"/>
      <c r="G420" s="181"/>
    </row>
    <row r="421" spans="5:7" ht="13.5" customHeight="1">
      <c r="E421" s="182"/>
      <c r="F421" s="181"/>
      <c r="G421" s="181"/>
    </row>
    <row r="422" spans="5:7" ht="13.5" customHeight="1">
      <c r="E422" s="182"/>
      <c r="F422" s="181"/>
      <c r="G422" s="181"/>
    </row>
    <row r="423" spans="5:7" ht="13.5" customHeight="1">
      <c r="E423" s="182"/>
      <c r="F423" s="181"/>
      <c r="G423" s="181"/>
    </row>
    <row r="424" spans="5:7" ht="13.5" customHeight="1">
      <c r="E424" s="182"/>
      <c r="F424" s="181"/>
      <c r="G424" s="181"/>
    </row>
    <row r="425" spans="5:7" ht="13.5" customHeight="1">
      <c r="E425" s="182"/>
      <c r="F425" s="181"/>
      <c r="G425" s="181"/>
    </row>
    <row r="426" spans="5:7" ht="13.5" customHeight="1">
      <c r="E426" s="182"/>
      <c r="F426" s="181"/>
      <c r="G426" s="181"/>
    </row>
    <row r="427" spans="5:7" ht="13.5" customHeight="1">
      <c r="E427" s="182"/>
      <c r="F427" s="181"/>
      <c r="G427" s="181"/>
    </row>
    <row r="428" spans="5:7" ht="13.5" customHeight="1">
      <c r="E428" s="182"/>
      <c r="F428" s="181"/>
      <c r="G428" s="181"/>
    </row>
    <row r="429" spans="5:7" ht="13.5" customHeight="1">
      <c r="E429" s="182"/>
      <c r="F429" s="181"/>
      <c r="G429" s="181"/>
    </row>
    <row r="430" spans="5:7" ht="13.5" customHeight="1">
      <c r="E430" s="182"/>
      <c r="F430" s="181"/>
      <c r="G430" s="181"/>
    </row>
    <row r="431" spans="5:7" ht="13.5" customHeight="1">
      <c r="E431" s="182"/>
      <c r="F431" s="181"/>
      <c r="G431" s="181"/>
    </row>
    <row r="432" spans="5:7" ht="13.5" customHeight="1">
      <c r="E432" s="182"/>
      <c r="F432" s="181"/>
      <c r="G432" s="181"/>
    </row>
    <row r="433" spans="5:7" ht="13.5" customHeight="1">
      <c r="E433" s="182"/>
      <c r="F433" s="181"/>
      <c r="G433" s="181"/>
    </row>
    <row r="434" spans="5:7" ht="13.5" customHeight="1">
      <c r="E434" s="182"/>
      <c r="F434" s="181"/>
      <c r="G434" s="181"/>
    </row>
    <row r="435" spans="5:7" ht="13.5" customHeight="1">
      <c r="E435" s="182"/>
      <c r="F435" s="181"/>
      <c r="G435" s="181"/>
    </row>
    <row r="436" spans="5:7" ht="13.5" customHeight="1">
      <c r="E436" s="182"/>
      <c r="F436" s="181"/>
      <c r="G436" s="181"/>
    </row>
    <row r="437" spans="5:7" ht="13.5" customHeight="1">
      <c r="E437" s="182"/>
      <c r="F437" s="181"/>
      <c r="G437" s="181"/>
    </row>
    <row r="438" spans="5:7" ht="13.5" customHeight="1">
      <c r="E438" s="182"/>
      <c r="F438" s="181"/>
      <c r="G438" s="181"/>
    </row>
    <row r="439" spans="5:7" ht="13.5" customHeight="1">
      <c r="E439" s="182"/>
      <c r="F439" s="181"/>
      <c r="G439" s="181"/>
    </row>
    <row r="440" spans="5:7" ht="13.5" customHeight="1">
      <c r="E440" s="182"/>
      <c r="F440" s="181"/>
      <c r="G440" s="181"/>
    </row>
    <row r="441" spans="5:7" ht="13.5" customHeight="1">
      <c r="E441" s="182"/>
      <c r="F441" s="181"/>
      <c r="G441" s="181"/>
    </row>
    <row r="442" spans="5:7" ht="13.5" customHeight="1">
      <c r="E442" s="182"/>
      <c r="F442" s="181"/>
      <c r="G442" s="181"/>
    </row>
    <row r="443" spans="5:7" ht="13.5" customHeight="1">
      <c r="E443" s="182"/>
      <c r="F443" s="181"/>
      <c r="G443" s="181"/>
    </row>
    <row r="444" spans="5:7" ht="13.5" customHeight="1">
      <c r="E444" s="182"/>
      <c r="F444" s="181"/>
      <c r="G444" s="181"/>
    </row>
    <row r="445" spans="5:7" ht="13.5" customHeight="1">
      <c r="E445" s="182"/>
      <c r="F445" s="181"/>
      <c r="G445" s="181"/>
    </row>
    <row r="446" spans="5:7" ht="13.5" customHeight="1">
      <c r="E446" s="182"/>
      <c r="F446" s="181"/>
      <c r="G446" s="181"/>
    </row>
    <row r="447" spans="5:7" ht="13.5" customHeight="1">
      <c r="E447" s="182"/>
      <c r="F447" s="181"/>
      <c r="G447" s="181"/>
    </row>
    <row r="448" spans="5:7" ht="13.5" customHeight="1">
      <c r="E448" s="182"/>
      <c r="F448" s="181"/>
      <c r="G448" s="181"/>
    </row>
    <row r="449" spans="5:7" ht="13.5" customHeight="1">
      <c r="E449" s="182"/>
      <c r="F449" s="181"/>
      <c r="G449" s="181"/>
    </row>
    <row r="450" spans="5:7" ht="13.5" customHeight="1">
      <c r="E450" s="182"/>
      <c r="F450" s="181"/>
      <c r="G450" s="181"/>
    </row>
    <row r="451" spans="5:7" ht="13.5" customHeight="1">
      <c r="E451" s="182"/>
      <c r="F451" s="181"/>
      <c r="G451" s="181"/>
    </row>
    <row r="452" spans="5:7" ht="13.5" customHeight="1">
      <c r="E452" s="182"/>
      <c r="F452" s="181"/>
      <c r="G452" s="181"/>
    </row>
    <row r="453" spans="5:7" ht="13.5" customHeight="1">
      <c r="E453" s="182"/>
      <c r="F453" s="181"/>
      <c r="G453" s="181"/>
    </row>
    <row r="454" spans="5:7" ht="13.5" customHeight="1">
      <c r="E454" s="182"/>
      <c r="F454" s="181"/>
      <c r="G454" s="181"/>
    </row>
    <row r="455" spans="5:7" ht="13.5" customHeight="1">
      <c r="E455" s="182"/>
      <c r="F455" s="181"/>
      <c r="G455" s="181"/>
    </row>
    <row r="456" spans="5:7" ht="13.5" customHeight="1">
      <c r="E456" s="182"/>
      <c r="F456" s="181"/>
      <c r="G456" s="181"/>
    </row>
    <row r="457" spans="5:7" ht="13.5" customHeight="1">
      <c r="E457" s="182"/>
      <c r="F457" s="181"/>
      <c r="G457" s="181"/>
    </row>
    <row r="458" spans="5:7" ht="13.5" customHeight="1">
      <c r="E458" s="182"/>
      <c r="F458" s="181"/>
      <c r="G458" s="181"/>
    </row>
    <row r="459" spans="5:7" ht="13.5" customHeight="1">
      <c r="E459" s="182"/>
      <c r="F459" s="181"/>
      <c r="G459" s="181"/>
    </row>
    <row r="460" spans="5:7" ht="13.5" customHeight="1">
      <c r="E460" s="182"/>
      <c r="F460" s="181"/>
      <c r="G460" s="181"/>
    </row>
    <row r="461" spans="5:7" ht="13.5" customHeight="1">
      <c r="E461" s="182"/>
      <c r="F461" s="181"/>
      <c r="G461" s="181"/>
    </row>
    <row r="462" spans="5:7" ht="13.5" customHeight="1">
      <c r="E462" s="182"/>
      <c r="F462" s="181"/>
      <c r="G462" s="181"/>
    </row>
    <row r="463" spans="5:7" ht="13.5" customHeight="1">
      <c r="E463" s="182"/>
      <c r="F463" s="181"/>
      <c r="G463" s="181"/>
    </row>
    <row r="464" spans="5:7" ht="13.5" customHeight="1">
      <c r="E464" s="182"/>
      <c r="F464" s="181"/>
      <c r="G464" s="181"/>
    </row>
    <row r="465" spans="5:7" ht="13.5" customHeight="1">
      <c r="E465" s="182"/>
      <c r="F465" s="181"/>
      <c r="G465" s="181"/>
    </row>
    <row r="466" spans="5:7" ht="13.5" customHeight="1">
      <c r="E466" s="182"/>
      <c r="F466" s="181"/>
      <c r="G466" s="181"/>
    </row>
    <row r="467" spans="5:7" ht="13.5" customHeight="1">
      <c r="E467" s="182"/>
      <c r="F467" s="181"/>
      <c r="G467" s="181"/>
    </row>
    <row r="468" spans="5:7" ht="13.5" customHeight="1">
      <c r="E468" s="182"/>
      <c r="F468" s="181"/>
      <c r="G468" s="181"/>
    </row>
    <row r="469" spans="5:7" ht="13.5" customHeight="1">
      <c r="E469" s="182"/>
      <c r="F469" s="181"/>
      <c r="G469" s="181"/>
    </row>
    <row r="470" spans="5:7" ht="13.5" customHeight="1">
      <c r="E470" s="182"/>
      <c r="F470" s="181"/>
      <c r="G470" s="181"/>
    </row>
    <row r="471" spans="5:7" ht="13.5" customHeight="1">
      <c r="E471" s="182"/>
      <c r="F471" s="181"/>
      <c r="G471" s="181"/>
    </row>
    <row r="472" spans="5:7" ht="13.5" customHeight="1">
      <c r="E472" s="182"/>
      <c r="F472" s="181"/>
      <c r="G472" s="181"/>
    </row>
    <row r="473" spans="5:7" ht="13.5" customHeight="1">
      <c r="E473" s="182"/>
      <c r="F473" s="181"/>
      <c r="G473" s="181"/>
    </row>
    <row r="474" spans="5:7" ht="13.5" customHeight="1">
      <c r="E474" s="182"/>
      <c r="F474" s="181"/>
      <c r="G474" s="181"/>
    </row>
    <row r="475" spans="5:7" ht="13.5" customHeight="1">
      <c r="E475" s="182"/>
      <c r="F475" s="181"/>
      <c r="G475" s="181"/>
    </row>
    <row r="476" spans="5:7" ht="13.5" customHeight="1">
      <c r="E476" s="182"/>
      <c r="F476" s="181"/>
      <c r="G476" s="181"/>
    </row>
    <row r="477" spans="5:7" ht="13.5" customHeight="1">
      <c r="E477" s="182"/>
      <c r="F477" s="181"/>
      <c r="G477" s="181"/>
    </row>
    <row r="478" spans="5:7" ht="13.5" customHeight="1">
      <c r="E478" s="182"/>
      <c r="F478" s="181"/>
      <c r="G478" s="181"/>
    </row>
    <row r="479" spans="5:7" ht="13.5" customHeight="1">
      <c r="E479" s="182"/>
      <c r="F479" s="181"/>
      <c r="G479" s="181"/>
    </row>
    <row r="480" spans="5:7" ht="13.5" customHeight="1">
      <c r="E480" s="182"/>
      <c r="F480" s="181"/>
      <c r="G480" s="181"/>
    </row>
    <row r="481" spans="5:7" ht="13.5" customHeight="1">
      <c r="E481" s="182"/>
      <c r="F481" s="181"/>
      <c r="G481" s="181"/>
    </row>
    <row r="482" spans="5:7" ht="13.5" customHeight="1">
      <c r="E482" s="182"/>
      <c r="F482" s="181"/>
      <c r="G482" s="181"/>
    </row>
    <row r="483" spans="5:7" ht="13.5" customHeight="1">
      <c r="E483" s="182"/>
      <c r="F483" s="181"/>
      <c r="G483" s="181"/>
    </row>
    <row r="484" spans="5:7" ht="13.5" customHeight="1">
      <c r="E484" s="182"/>
      <c r="F484" s="181"/>
      <c r="G484" s="181"/>
    </row>
    <row r="485" spans="5:7" ht="13.5" customHeight="1">
      <c r="E485" s="182"/>
      <c r="F485" s="181"/>
      <c r="G485" s="181"/>
    </row>
    <row r="486" spans="5:7" ht="13.5" customHeight="1">
      <c r="E486" s="182"/>
      <c r="F486" s="181"/>
      <c r="G486" s="181"/>
    </row>
    <row r="487" spans="5:7" ht="13.5" customHeight="1">
      <c r="E487" s="182"/>
      <c r="F487" s="181"/>
      <c r="G487" s="181"/>
    </row>
    <row r="488" spans="5:7" ht="13.5" customHeight="1">
      <c r="E488" s="182"/>
      <c r="F488" s="181"/>
      <c r="G488" s="181"/>
    </row>
    <row r="489" spans="5:7" ht="13.5" customHeight="1">
      <c r="E489" s="182"/>
      <c r="F489" s="181"/>
      <c r="G489" s="181"/>
    </row>
    <row r="490" spans="5:7" ht="13.5" customHeight="1">
      <c r="E490" s="182"/>
      <c r="F490" s="181"/>
      <c r="G490" s="181"/>
    </row>
    <row r="491" spans="5:7" ht="13.5" customHeight="1">
      <c r="E491" s="182"/>
      <c r="F491" s="181"/>
      <c r="G491" s="181"/>
    </row>
    <row r="492" spans="5:7" ht="13.5" customHeight="1">
      <c r="E492" s="182"/>
      <c r="F492" s="181"/>
      <c r="G492" s="181"/>
    </row>
    <row r="493" spans="5:7" ht="13.5" customHeight="1">
      <c r="E493" s="182"/>
      <c r="F493" s="181"/>
      <c r="G493" s="181"/>
    </row>
    <row r="494" spans="5:7" ht="13.5" customHeight="1">
      <c r="E494" s="182"/>
      <c r="F494" s="181"/>
      <c r="G494" s="181"/>
    </row>
    <row r="495" spans="5:7" ht="13.5" customHeight="1">
      <c r="E495" s="182"/>
      <c r="F495" s="181"/>
      <c r="G495" s="181"/>
    </row>
    <row r="496" spans="5:7" ht="13.5" customHeight="1">
      <c r="E496" s="182"/>
      <c r="F496" s="181"/>
      <c r="G496" s="181"/>
    </row>
    <row r="497" spans="5:7" ht="13.5" customHeight="1">
      <c r="E497" s="182"/>
      <c r="F497" s="181"/>
      <c r="G497" s="181"/>
    </row>
    <row r="498" spans="5:7" ht="13.5" customHeight="1">
      <c r="E498" s="182"/>
      <c r="F498" s="181"/>
      <c r="G498" s="181"/>
    </row>
    <row r="499" spans="5:7" ht="13.5" customHeight="1">
      <c r="E499" s="182"/>
      <c r="F499" s="181"/>
      <c r="G499" s="181"/>
    </row>
    <row r="500" spans="5:7" ht="13.5" customHeight="1">
      <c r="E500" s="182"/>
      <c r="F500" s="181"/>
      <c r="G500" s="181"/>
    </row>
    <row r="501" spans="5:7" ht="13.5" customHeight="1">
      <c r="E501" s="182"/>
      <c r="F501" s="181"/>
      <c r="G501" s="181"/>
    </row>
    <row r="502" spans="5:7" ht="13.5" customHeight="1">
      <c r="E502" s="182"/>
      <c r="F502" s="181"/>
      <c r="G502" s="181"/>
    </row>
    <row r="503" spans="5:7" ht="13.5" customHeight="1">
      <c r="E503" s="182"/>
      <c r="F503" s="181"/>
      <c r="G503" s="181"/>
    </row>
    <row r="504" spans="5:7" ht="13.5" customHeight="1">
      <c r="E504" s="182"/>
      <c r="F504" s="181"/>
      <c r="G504" s="181"/>
    </row>
    <row r="505" spans="5:7" ht="13.5" customHeight="1">
      <c r="E505" s="182"/>
      <c r="F505" s="181"/>
      <c r="G505" s="181"/>
    </row>
    <row r="506" spans="5:7" ht="13.5" customHeight="1">
      <c r="E506" s="182"/>
      <c r="F506" s="181"/>
      <c r="G506" s="181"/>
    </row>
    <row r="507" spans="5:7" ht="13.5" customHeight="1">
      <c r="E507" s="182"/>
      <c r="F507" s="181"/>
      <c r="G507" s="181"/>
    </row>
    <row r="508" spans="5:7" ht="13.5" customHeight="1">
      <c r="E508" s="182"/>
      <c r="F508" s="181"/>
      <c r="G508" s="181"/>
    </row>
    <row r="509" spans="5:7" ht="13.5" customHeight="1">
      <c r="E509" s="182"/>
      <c r="F509" s="181"/>
      <c r="G509" s="181"/>
    </row>
    <row r="510" spans="5:7" ht="13.5" customHeight="1">
      <c r="E510" s="182"/>
      <c r="F510" s="181"/>
      <c r="G510" s="181"/>
    </row>
    <row r="511" spans="5:7" ht="13.5" customHeight="1">
      <c r="E511" s="182"/>
      <c r="F511" s="181"/>
      <c r="G511" s="181"/>
    </row>
    <row r="512" spans="5:7" ht="13.5" customHeight="1">
      <c r="E512" s="182"/>
      <c r="F512" s="181"/>
      <c r="G512" s="181"/>
    </row>
    <row r="513" spans="5:7" ht="13.5" customHeight="1">
      <c r="E513" s="182"/>
      <c r="F513" s="181"/>
      <c r="G513" s="181"/>
    </row>
    <row r="514" spans="5:7" ht="13.5" customHeight="1">
      <c r="E514" s="182"/>
      <c r="F514" s="181"/>
      <c r="G514" s="181"/>
    </row>
    <row r="515" spans="5:7" ht="13.5" customHeight="1">
      <c r="E515" s="182"/>
      <c r="F515" s="181"/>
      <c r="G515" s="181"/>
    </row>
    <row r="516" spans="5:7" ht="13.5" customHeight="1">
      <c r="E516" s="182"/>
      <c r="F516" s="181"/>
      <c r="G516" s="181"/>
    </row>
    <row r="517" spans="5:7" ht="13.5" customHeight="1">
      <c r="E517" s="182"/>
      <c r="F517" s="181"/>
      <c r="G517" s="181"/>
    </row>
    <row r="518" spans="5:7" ht="13.5" customHeight="1">
      <c r="E518" s="182"/>
      <c r="F518" s="181"/>
      <c r="G518" s="181"/>
    </row>
    <row r="519" spans="5:7" ht="13.5" customHeight="1">
      <c r="E519" s="182"/>
      <c r="F519" s="181"/>
      <c r="G519" s="181"/>
    </row>
    <row r="520" spans="5:7" ht="13.5" customHeight="1">
      <c r="E520" s="182"/>
      <c r="F520" s="181"/>
      <c r="G520" s="181"/>
    </row>
    <row r="521" spans="5:7" ht="13.5" customHeight="1">
      <c r="E521" s="182"/>
      <c r="F521" s="181"/>
      <c r="G521" s="181"/>
    </row>
    <row r="522" spans="5:7" ht="13.5" customHeight="1">
      <c r="E522" s="182"/>
      <c r="F522" s="181"/>
      <c r="G522" s="181"/>
    </row>
    <row r="523" spans="5:7" ht="13.5" customHeight="1">
      <c r="E523" s="182"/>
      <c r="F523" s="181"/>
      <c r="G523" s="181"/>
    </row>
    <row r="524" spans="5:7" ht="13.5" customHeight="1">
      <c r="E524" s="182"/>
      <c r="F524" s="181"/>
      <c r="G524" s="181"/>
    </row>
    <row r="525" spans="5:7" ht="13.5" customHeight="1">
      <c r="E525" s="182"/>
      <c r="F525" s="181"/>
      <c r="G525" s="181"/>
    </row>
    <row r="526" spans="5:7" ht="13.5" customHeight="1">
      <c r="E526" s="182"/>
      <c r="F526" s="181"/>
      <c r="G526" s="181"/>
    </row>
    <row r="527" spans="5:7" ht="13.5" customHeight="1">
      <c r="E527" s="182"/>
      <c r="F527" s="181"/>
      <c r="G527" s="181"/>
    </row>
    <row r="528" spans="5:7" ht="13.5" customHeight="1">
      <c r="E528" s="182"/>
      <c r="F528" s="181"/>
      <c r="G528" s="181"/>
    </row>
    <row r="529" spans="5:7" ht="13.5" customHeight="1">
      <c r="E529" s="182"/>
      <c r="F529" s="181"/>
      <c r="G529" s="181"/>
    </row>
    <row r="530" spans="5:7" ht="13.5" customHeight="1">
      <c r="E530" s="182"/>
      <c r="F530" s="181"/>
      <c r="G530" s="181"/>
    </row>
    <row r="531" spans="5:7" ht="13.5" customHeight="1">
      <c r="E531" s="182"/>
      <c r="F531" s="181"/>
      <c r="G531" s="181"/>
    </row>
    <row r="532" spans="5:7" ht="13.5" customHeight="1">
      <c r="E532" s="182"/>
      <c r="F532" s="181"/>
      <c r="G532" s="181"/>
    </row>
    <row r="533" spans="5:7" ht="13.5" customHeight="1">
      <c r="E533" s="182"/>
      <c r="F533" s="181"/>
      <c r="G533" s="181"/>
    </row>
    <row r="534" spans="5:7" ht="13.5" customHeight="1">
      <c r="E534" s="182"/>
      <c r="F534" s="181"/>
      <c r="G534" s="181"/>
    </row>
    <row r="535" spans="5:7" ht="13.5" customHeight="1">
      <c r="E535" s="182"/>
      <c r="F535" s="181"/>
      <c r="G535" s="181"/>
    </row>
    <row r="536" spans="5:7" ht="13.5" customHeight="1">
      <c r="E536" s="182"/>
      <c r="F536" s="181"/>
      <c r="G536" s="181"/>
    </row>
    <row r="537" spans="5:7" ht="13.5" customHeight="1">
      <c r="E537" s="182"/>
      <c r="F537" s="181"/>
      <c r="G537" s="181"/>
    </row>
    <row r="538" spans="5:7" ht="13.5" customHeight="1">
      <c r="E538" s="182"/>
      <c r="F538" s="181"/>
      <c r="G538" s="181"/>
    </row>
    <row r="539" spans="5:7" ht="13.5" customHeight="1">
      <c r="E539" s="182"/>
      <c r="F539" s="181"/>
      <c r="G539" s="181"/>
    </row>
    <row r="540" spans="5:7" ht="13.5" customHeight="1">
      <c r="E540" s="182"/>
      <c r="F540" s="181"/>
      <c r="G540" s="181"/>
    </row>
    <row r="541" spans="5:7" ht="13.5" customHeight="1">
      <c r="E541" s="182"/>
      <c r="F541" s="181"/>
      <c r="G541" s="181"/>
    </row>
    <row r="542" spans="5:7" ht="13.5" customHeight="1">
      <c r="E542" s="182"/>
      <c r="F542" s="181"/>
      <c r="G542" s="181"/>
    </row>
    <row r="543" spans="5:7" ht="13.5" customHeight="1">
      <c r="E543" s="182"/>
      <c r="F543" s="181"/>
      <c r="G543" s="181"/>
    </row>
    <row r="544" spans="5:7" ht="13.5" customHeight="1">
      <c r="E544" s="182"/>
      <c r="F544" s="181"/>
      <c r="G544" s="181"/>
    </row>
    <row r="545" spans="5:7" ht="13.5" customHeight="1">
      <c r="E545" s="182"/>
      <c r="F545" s="181"/>
      <c r="G545" s="181"/>
    </row>
    <row r="546" spans="5:7" ht="13.5" customHeight="1">
      <c r="E546" s="182"/>
      <c r="F546" s="181"/>
      <c r="G546" s="181"/>
    </row>
    <row r="547" spans="5:7" ht="13.5" customHeight="1">
      <c r="E547" s="182"/>
      <c r="F547" s="181"/>
      <c r="G547" s="181"/>
    </row>
    <row r="548" spans="5:7" ht="13.5" customHeight="1">
      <c r="E548" s="182"/>
      <c r="F548" s="181"/>
      <c r="G548" s="181"/>
    </row>
    <row r="549" spans="5:7" ht="13.5" customHeight="1">
      <c r="E549" s="182"/>
      <c r="F549" s="181"/>
      <c r="G549" s="181"/>
    </row>
    <row r="550" spans="5:7" ht="13.5" customHeight="1">
      <c r="E550" s="182"/>
      <c r="F550" s="181"/>
      <c r="G550" s="181"/>
    </row>
    <row r="551" spans="5:7" ht="13.5" customHeight="1">
      <c r="E551" s="182"/>
      <c r="F551" s="181"/>
      <c r="G551" s="181"/>
    </row>
    <row r="552" spans="5:7" ht="13.5" customHeight="1">
      <c r="E552" s="182"/>
      <c r="F552" s="181"/>
      <c r="G552" s="181"/>
    </row>
    <row r="553" spans="5:7" ht="13.5" customHeight="1">
      <c r="E553" s="182"/>
      <c r="F553" s="181"/>
      <c r="G553" s="181"/>
    </row>
    <row r="554" spans="5:7" ht="13.5" customHeight="1">
      <c r="E554" s="182"/>
      <c r="F554" s="181"/>
      <c r="G554" s="181"/>
    </row>
    <row r="555" spans="5:7" ht="13.5" customHeight="1">
      <c r="E555" s="182"/>
      <c r="F555" s="181"/>
      <c r="G555" s="181"/>
    </row>
    <row r="556" spans="5:7" ht="13.5" customHeight="1">
      <c r="E556" s="182"/>
      <c r="F556" s="181"/>
      <c r="G556" s="181"/>
    </row>
    <row r="557" spans="5:7" ht="13.5" customHeight="1">
      <c r="E557" s="182"/>
      <c r="F557" s="181"/>
      <c r="G557" s="181"/>
    </row>
    <row r="558" spans="5:7" ht="13.5" customHeight="1">
      <c r="E558" s="182"/>
      <c r="F558" s="181"/>
      <c r="G558" s="181"/>
    </row>
    <row r="559" spans="5:7" ht="13.5" customHeight="1">
      <c r="E559" s="182"/>
      <c r="F559" s="181"/>
      <c r="G559" s="181"/>
    </row>
    <row r="560" spans="5:7" ht="13.5" customHeight="1">
      <c r="E560" s="182"/>
      <c r="F560" s="181"/>
      <c r="G560" s="181"/>
    </row>
    <row r="561" spans="5:7" ht="13.5" customHeight="1">
      <c r="E561" s="182"/>
      <c r="F561" s="181"/>
      <c r="G561" s="181"/>
    </row>
    <row r="562" spans="5:7" ht="13.5" customHeight="1">
      <c r="E562" s="182"/>
      <c r="F562" s="181"/>
      <c r="G562" s="181"/>
    </row>
    <row r="563" spans="5:7" ht="13.5" customHeight="1">
      <c r="E563" s="182"/>
      <c r="F563" s="181"/>
      <c r="G563" s="181"/>
    </row>
  </sheetData>
  <mergeCells count="4">
    <mergeCell ref="C1:D2"/>
    <mergeCell ref="F4:G4"/>
    <mergeCell ref="J7:K7"/>
    <mergeCell ref="J9:L9"/>
  </mergeCells>
  <dataValidations count="2">
    <dataValidation type="list" allowBlank="1" showInputMessage="1" showErrorMessage="1" sqref="E6:E66" xr:uid="{00000000-0002-0000-1900-000001000000}">
      <formula1>"Low, Medium, High"</formula1>
    </dataValidation>
    <dataValidation allowBlank="1" showInputMessage="1" showErrorMessage="1" prompt="Change this to another date to see report from that date" sqref="L7" xr:uid="{00000000-0002-0000-1900-000000000000}"/>
  </dataValidations>
  <hyperlinks>
    <hyperlink ref="A1" location="Overview!A1" display="Overview!A1" xr:uid="{51082268-97E6-4EC6-958E-B9B65D96475B}"/>
  </hyperlinks>
  <pageMargins left="0.7" right="0.7" top="0.75" bottom="0.75" header="0.3" footer="0.3"/>
  <drawing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F20"/>
  <sheetViews>
    <sheetView workbookViewId="0">
      <selection activeCell="D24" sqref="D24"/>
    </sheetView>
  </sheetViews>
  <sheetFormatPr defaultColWidth="9" defaultRowHeight="12.75"/>
  <cols>
    <col min="1" max="1" width="9.875" style="17" customWidth="1"/>
    <col min="2" max="2" width="14.875" style="17" customWidth="1"/>
    <col min="3" max="3" width="12.25" style="17" customWidth="1"/>
    <col min="4" max="4" width="12.375" style="17" customWidth="1"/>
    <col min="5" max="16384" width="9" style="17"/>
  </cols>
  <sheetData>
    <row r="1" spans="1:6" ht="30.75" customHeight="1">
      <c r="A1" s="248" t="s">
        <v>387</v>
      </c>
      <c r="B1" s="23"/>
      <c r="C1" s="24">
        <v>2011</v>
      </c>
      <c r="D1" s="24">
        <v>2012</v>
      </c>
      <c r="E1" s="24">
        <v>2013</v>
      </c>
      <c r="F1" s="24">
        <v>2014</v>
      </c>
    </row>
    <row r="2" spans="1:6" ht="15">
      <c r="B2" s="24" t="s">
        <v>138</v>
      </c>
      <c r="C2" s="25">
        <v>250</v>
      </c>
      <c r="D2" s="25">
        <v>265</v>
      </c>
      <c r="E2" s="25">
        <v>286</v>
      </c>
      <c r="F2" s="25">
        <v>300</v>
      </c>
    </row>
    <row r="3" spans="1:6" ht="15">
      <c r="B3" s="24" t="s">
        <v>139</v>
      </c>
      <c r="C3" s="25">
        <v>15200</v>
      </c>
      <c r="D3" s="25">
        <v>18900</v>
      </c>
      <c r="E3" s="25">
        <v>20200</v>
      </c>
      <c r="F3" s="25">
        <v>20600</v>
      </c>
    </row>
    <row r="4" spans="1:6" ht="15">
      <c r="B4" s="24" t="s">
        <v>140</v>
      </c>
      <c r="C4" s="25">
        <v>350</v>
      </c>
      <c r="D4" s="25">
        <v>400</v>
      </c>
      <c r="E4" s="25">
        <v>359</v>
      </c>
      <c r="F4" s="25">
        <v>340</v>
      </c>
    </row>
    <row r="5" spans="1:6" ht="15">
      <c r="B5" s="24" t="s">
        <v>141</v>
      </c>
      <c r="C5" s="25">
        <v>56</v>
      </c>
      <c r="D5" s="25">
        <v>68</v>
      </c>
      <c r="E5" s="25">
        <v>98</v>
      </c>
      <c r="F5" s="25">
        <v>100</v>
      </c>
    </row>
    <row r="6" spans="1:6" ht="14.25">
      <c r="F6" s="25"/>
    </row>
    <row r="7" spans="1:6" ht="14.25">
      <c r="F7" s="25"/>
    </row>
    <row r="8" spans="1:6" ht="14.25">
      <c r="B8" s="25"/>
      <c r="C8" s="25"/>
      <c r="D8" s="25"/>
      <c r="E8" s="25"/>
      <c r="F8" s="25"/>
    </row>
    <row r="9" spans="1:6" ht="14.25">
      <c r="B9" s="25"/>
      <c r="C9" s="25"/>
      <c r="D9" s="25"/>
      <c r="E9" s="25"/>
      <c r="F9" s="25"/>
    </row>
    <row r="10" spans="1:6" ht="14.25">
      <c r="B10" s="25"/>
      <c r="C10" s="25"/>
      <c r="D10" s="25"/>
      <c r="E10" s="25"/>
      <c r="F10" s="25"/>
    </row>
    <row r="11" spans="1:6" ht="14.25">
      <c r="B11" s="25"/>
      <c r="C11" s="25"/>
      <c r="D11" s="25"/>
      <c r="E11" s="25"/>
      <c r="F11" s="25"/>
    </row>
    <row r="12" spans="1:6" ht="14.25">
      <c r="B12" s="25"/>
      <c r="C12" s="25"/>
      <c r="D12" s="25"/>
      <c r="E12" s="25"/>
      <c r="F12" s="25"/>
    </row>
    <row r="13" spans="1:6" ht="14.25">
      <c r="B13" s="25"/>
      <c r="C13" s="25"/>
      <c r="D13" s="25"/>
      <c r="E13" s="25"/>
      <c r="F13" s="25"/>
    </row>
    <row r="14" spans="1:6" ht="14.25">
      <c r="E14" s="25"/>
      <c r="F14" s="25"/>
    </row>
    <row r="15" spans="1:6" ht="14.25">
      <c r="E15" s="25"/>
      <c r="F15" s="25"/>
    </row>
    <row r="16" spans="1:6" ht="15">
      <c r="B16" s="23"/>
      <c r="C16" s="24"/>
      <c r="D16" s="24"/>
      <c r="E16" s="25"/>
      <c r="F16" s="25"/>
    </row>
    <row r="17" spans="2:6" ht="15">
      <c r="B17" s="24"/>
      <c r="C17" s="25"/>
      <c r="D17" s="26"/>
      <c r="E17" s="25"/>
      <c r="F17" s="25"/>
    </row>
    <row r="18" spans="2:6" ht="15">
      <c r="B18" s="24"/>
      <c r="C18" s="25"/>
      <c r="D18" s="26"/>
      <c r="E18" s="25"/>
      <c r="F18" s="25"/>
    </row>
    <row r="19" spans="2:6" ht="15">
      <c r="B19" s="24"/>
      <c r="C19" s="25"/>
      <c r="D19" s="26"/>
      <c r="E19" s="25"/>
      <c r="F19" s="25"/>
    </row>
    <row r="20" spans="2:6" ht="15">
      <c r="B20" s="24"/>
      <c r="C20" s="25"/>
      <c r="D20" s="26"/>
    </row>
  </sheetData>
  <hyperlinks>
    <hyperlink ref="A1" location="Overview!A1" display="Overview!A1" xr:uid="{40F0A946-D021-46F7-9111-24016BF36245}"/>
  </hyperlinks>
  <printOptions horizontalCentered="1" verticalCentered="1" headings="1" gridLines="1"/>
  <pageMargins left="0.74803149606299213" right="0.74803149606299213" top="0.98425196850393704" bottom="0.98425196850393704" header="0.51181102362204722" footer="0.51181102362204722"/>
  <pageSetup paperSize="9" orientation="landscape" horizontalDpi="360" verticalDpi="360" r:id="rId1"/>
  <headerFooter alignWithMargins="0">
    <oddHeader>&amp;C&amp;F</oddHeader>
    <oddFooter>&amp;LJ. Constant&amp;C&amp;A&amp;RKey Job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T55"/>
  <sheetViews>
    <sheetView workbookViewId="0">
      <selection activeCell="D24" sqref="D24"/>
    </sheetView>
  </sheetViews>
  <sheetFormatPr defaultRowHeight="14.25"/>
  <cols>
    <col min="1" max="1" width="9.875" customWidth="1"/>
    <col min="16" max="16" width="17.625" customWidth="1"/>
    <col min="17" max="17" width="16" customWidth="1"/>
    <col min="18" max="18" width="18" customWidth="1"/>
    <col min="19" max="19" width="15.25" customWidth="1"/>
    <col min="20" max="20" width="13" customWidth="1"/>
  </cols>
  <sheetData>
    <row r="1" spans="1:3" ht="30.75" customHeight="1">
      <c r="A1" s="248" t="s">
        <v>387</v>
      </c>
    </row>
    <row r="3" spans="1:3" ht="15">
      <c r="A3" s="168" t="s">
        <v>388</v>
      </c>
      <c r="B3" s="168" t="s">
        <v>25</v>
      </c>
      <c r="C3" s="168" t="s">
        <v>26</v>
      </c>
    </row>
    <row r="4" spans="1:3">
      <c r="A4" s="3" t="s">
        <v>27</v>
      </c>
      <c r="B4">
        <v>116674</v>
      </c>
      <c r="C4" s="4">
        <v>8.2647403004020667E-2</v>
      </c>
    </row>
    <row r="5" spans="1:3">
      <c r="A5" s="3" t="s">
        <v>28</v>
      </c>
      <c r="B5">
        <v>108420</v>
      </c>
      <c r="C5" s="4">
        <v>0.15944798782751107</v>
      </c>
    </row>
    <row r="6" spans="1:3">
      <c r="A6" s="3" t="s">
        <v>29</v>
      </c>
      <c r="B6">
        <v>101594</v>
      </c>
      <c r="C6" s="4">
        <v>0.23141329510068653</v>
      </c>
    </row>
    <row r="7" spans="1:3">
      <c r="A7" s="3" t="s">
        <v>30</v>
      </c>
      <c r="B7">
        <v>91851</v>
      </c>
      <c r="C7" s="4">
        <v>0.2964770334941787</v>
      </c>
    </row>
    <row r="8" spans="1:3">
      <c r="A8" s="3" t="s">
        <v>31</v>
      </c>
      <c r="B8">
        <v>77871</v>
      </c>
      <c r="C8" s="4">
        <v>0.35163787412127723</v>
      </c>
    </row>
    <row r="9" spans="1:3">
      <c r="A9" s="3" t="s">
        <v>32</v>
      </c>
      <c r="B9">
        <v>63460</v>
      </c>
      <c r="C9" s="4">
        <v>0.39659051305227427</v>
      </c>
    </row>
    <row r="10" spans="1:3">
      <c r="A10" s="3" t="s">
        <v>33</v>
      </c>
      <c r="B10">
        <v>61802</v>
      </c>
      <c r="C10" s="4">
        <v>0.44036868814230706</v>
      </c>
    </row>
    <row r="11" spans="1:3">
      <c r="A11" s="3" t="s">
        <v>34</v>
      </c>
      <c r="B11">
        <v>58567</v>
      </c>
      <c r="C11" s="4">
        <v>0.48185531285506633</v>
      </c>
    </row>
    <row r="12" spans="1:3">
      <c r="A12" s="3" t="s">
        <v>35</v>
      </c>
      <c r="B12">
        <v>52057</v>
      </c>
      <c r="C12" s="4">
        <v>0.51873050234184404</v>
      </c>
    </row>
    <row r="13" spans="1:3">
      <c r="A13" s="3" t="s">
        <v>36</v>
      </c>
      <c r="B13">
        <v>45610</v>
      </c>
      <c r="C13" s="4">
        <v>0.55103888339514973</v>
      </c>
    </row>
    <row r="14" spans="1:3">
      <c r="A14" s="3" t="s">
        <v>37</v>
      </c>
      <c r="B14">
        <v>36569</v>
      </c>
      <c r="C14" s="4">
        <v>0.57694296554244928</v>
      </c>
    </row>
    <row r="15" spans="1:3">
      <c r="A15" s="3" t="s">
        <v>38</v>
      </c>
      <c r="B15">
        <v>32913</v>
      </c>
      <c r="C15" s="4">
        <v>0.60025727700062614</v>
      </c>
    </row>
    <row r="16" spans="1:3">
      <c r="A16" s="3" t="s">
        <v>39</v>
      </c>
      <c r="B16">
        <v>31769</v>
      </c>
      <c r="C16" s="4">
        <v>0.62276122257577349</v>
      </c>
    </row>
    <row r="17" spans="1:20">
      <c r="A17" s="3" t="s">
        <v>40</v>
      </c>
      <c r="B17">
        <v>31425</v>
      </c>
      <c r="C17" s="4">
        <v>0.64502149169658318</v>
      </c>
    </row>
    <row r="18" spans="1:20">
      <c r="A18" s="3" t="s">
        <v>41</v>
      </c>
      <c r="B18">
        <v>31298</v>
      </c>
      <c r="C18" s="4">
        <v>0.66719179887058799</v>
      </c>
    </row>
    <row r="19" spans="1:20">
      <c r="A19" s="3" t="s">
        <v>42</v>
      </c>
      <c r="B19">
        <v>30218</v>
      </c>
      <c r="C19" s="4">
        <v>0.68859707531585856</v>
      </c>
      <c r="P19" t="s">
        <v>115</v>
      </c>
    </row>
    <row r="20" spans="1:20">
      <c r="A20" s="3" t="s">
        <v>43</v>
      </c>
      <c r="B20">
        <v>29496</v>
      </c>
      <c r="C20" s="4">
        <v>0.70949091455173452</v>
      </c>
    </row>
    <row r="21" spans="1:20">
      <c r="A21" s="3" t="s">
        <v>44</v>
      </c>
      <c r="B21">
        <v>28774</v>
      </c>
      <c r="C21" s="4">
        <v>0.73024378979222337</v>
      </c>
      <c r="P21" t="s">
        <v>98</v>
      </c>
      <c r="Q21" t="s">
        <v>99</v>
      </c>
      <c r="R21" t="s">
        <v>100</v>
      </c>
      <c r="S21" t="s">
        <v>101</v>
      </c>
      <c r="T21" t="s">
        <v>102</v>
      </c>
    </row>
    <row r="22" spans="1:20">
      <c r="A22" s="3" t="s">
        <v>45</v>
      </c>
      <c r="B22">
        <v>28964</v>
      </c>
      <c r="C22" s="4">
        <v>0.75076078055801909</v>
      </c>
      <c r="P22" t="s">
        <v>103</v>
      </c>
      <c r="Q22">
        <v>92</v>
      </c>
      <c r="R22">
        <v>92</v>
      </c>
      <c r="S22" s="16">
        <v>0.21395348837209302</v>
      </c>
      <c r="T22" s="16">
        <v>0.8</v>
      </c>
    </row>
    <row r="23" spans="1:20">
      <c r="A23" s="3" t="s">
        <v>46</v>
      </c>
      <c r="B23">
        <v>26321</v>
      </c>
      <c r="C23" s="4">
        <v>0.7694055711237735</v>
      </c>
      <c r="P23" t="s">
        <v>104</v>
      </c>
      <c r="Q23">
        <v>83</v>
      </c>
      <c r="R23">
        <v>175</v>
      </c>
      <c r="S23" s="16">
        <v>0.40697674418604651</v>
      </c>
      <c r="T23" s="16">
        <v>0.8</v>
      </c>
    </row>
    <row r="24" spans="1:20">
      <c r="A24" s="3" t="s">
        <v>47</v>
      </c>
      <c r="B24">
        <v>23932</v>
      </c>
      <c r="C24" s="4">
        <v>0.78635808538309626</v>
      </c>
      <c r="P24" t="s">
        <v>105</v>
      </c>
      <c r="Q24">
        <v>76</v>
      </c>
      <c r="R24">
        <v>251</v>
      </c>
      <c r="S24" s="16">
        <v>0.58372093023255811</v>
      </c>
      <c r="T24" s="16">
        <v>0.8</v>
      </c>
    </row>
    <row r="25" spans="1:20">
      <c r="A25" s="3" t="s">
        <v>48</v>
      </c>
      <c r="B25">
        <v>21327</v>
      </c>
      <c r="C25" s="4">
        <v>0.8014653171902405</v>
      </c>
      <c r="P25" t="s">
        <v>106</v>
      </c>
      <c r="Q25">
        <v>59</v>
      </c>
      <c r="R25">
        <v>310</v>
      </c>
      <c r="S25" s="16">
        <v>0.72093023255813948</v>
      </c>
      <c r="T25" s="16">
        <v>0.8</v>
      </c>
    </row>
    <row r="26" spans="1:20">
      <c r="A26" s="3" t="s">
        <v>49</v>
      </c>
      <c r="B26">
        <v>19321</v>
      </c>
      <c r="C26" s="4">
        <v>0.81515157525493942</v>
      </c>
      <c r="P26" t="s">
        <v>107</v>
      </c>
      <c r="Q26">
        <v>53</v>
      </c>
      <c r="R26">
        <v>363</v>
      </c>
      <c r="S26" s="16">
        <v>0.84418604651162787</v>
      </c>
      <c r="T26" s="16">
        <v>0.8</v>
      </c>
    </row>
    <row r="27" spans="1:20">
      <c r="A27" s="3" t="s">
        <v>50</v>
      </c>
      <c r="B27">
        <v>18912</v>
      </c>
      <c r="C27" s="4">
        <v>0.82854811334921952</v>
      </c>
      <c r="P27" t="s">
        <v>108</v>
      </c>
      <c r="Q27">
        <v>27</v>
      </c>
      <c r="R27">
        <v>390</v>
      </c>
      <c r="S27" s="16">
        <v>0.90697674418604646</v>
      </c>
      <c r="T27" s="16">
        <v>0.8</v>
      </c>
    </row>
    <row r="28" spans="1:20">
      <c r="A28" s="3" t="s">
        <v>51</v>
      </c>
      <c r="B28">
        <v>17492</v>
      </c>
      <c r="C28" s="4">
        <v>0.84093877770757131</v>
      </c>
      <c r="P28" t="s">
        <v>109</v>
      </c>
      <c r="Q28">
        <v>16</v>
      </c>
      <c r="R28">
        <v>406</v>
      </c>
      <c r="S28" s="16">
        <v>0.94418604651162785</v>
      </c>
      <c r="T28" s="16">
        <v>0.8</v>
      </c>
    </row>
    <row r="29" spans="1:20">
      <c r="A29" s="3" t="s">
        <v>52</v>
      </c>
      <c r="B29">
        <v>17380</v>
      </c>
      <c r="C29" s="4">
        <v>0.85325010554590608</v>
      </c>
      <c r="P29" t="s">
        <v>110</v>
      </c>
      <c r="Q29">
        <v>9</v>
      </c>
      <c r="R29">
        <v>415</v>
      </c>
      <c r="S29" s="16">
        <v>0.96511627906976749</v>
      </c>
      <c r="T29" s="16">
        <v>0.8</v>
      </c>
    </row>
    <row r="30" spans="1:20">
      <c r="A30" s="3" t="s">
        <v>53</v>
      </c>
      <c r="B30">
        <v>17114</v>
      </c>
      <c r="C30" s="4">
        <v>0.86537300914920079</v>
      </c>
      <c r="P30" t="s">
        <v>111</v>
      </c>
      <c r="Q30">
        <v>7</v>
      </c>
      <c r="R30">
        <v>422</v>
      </c>
      <c r="S30" s="16">
        <v>0.98139534883720925</v>
      </c>
      <c r="T30" s="16">
        <v>0.8</v>
      </c>
    </row>
    <row r="31" spans="1:20">
      <c r="A31" s="3" t="s">
        <v>54</v>
      </c>
      <c r="B31">
        <v>16457</v>
      </c>
      <c r="C31" s="4">
        <v>0.87703051905918217</v>
      </c>
      <c r="P31" t="s">
        <v>112</v>
      </c>
      <c r="Q31">
        <v>4</v>
      </c>
      <c r="R31">
        <v>426</v>
      </c>
      <c r="S31" s="16">
        <v>0.99069767441860468</v>
      </c>
      <c r="T31" s="16">
        <v>0.8</v>
      </c>
    </row>
    <row r="32" spans="1:20">
      <c r="A32" s="3" t="s">
        <v>55</v>
      </c>
      <c r="B32">
        <v>15846</v>
      </c>
      <c r="C32" s="4">
        <v>0.88825521991800005</v>
      </c>
      <c r="P32" t="s">
        <v>113</v>
      </c>
      <c r="Q32">
        <v>3</v>
      </c>
      <c r="R32">
        <v>429</v>
      </c>
      <c r="S32" s="16">
        <v>0.99767441860465111</v>
      </c>
      <c r="T32" s="16">
        <v>0.8</v>
      </c>
    </row>
    <row r="33" spans="1:20">
      <c r="A33" s="3" t="s">
        <v>56</v>
      </c>
      <c r="B33">
        <v>14884</v>
      </c>
      <c r="C33" s="4">
        <v>0.89879847673881563</v>
      </c>
      <c r="P33" t="s">
        <v>114</v>
      </c>
      <c r="Q33">
        <v>1</v>
      </c>
      <c r="R33">
        <v>430</v>
      </c>
      <c r="S33" s="16">
        <v>1</v>
      </c>
      <c r="T33" s="16">
        <v>0.8</v>
      </c>
    </row>
    <row r="34" spans="1:20">
      <c r="A34" s="3" t="s">
        <v>57</v>
      </c>
      <c r="B34">
        <v>14468</v>
      </c>
      <c r="C34" s="4">
        <v>0.90904705505671146</v>
      </c>
    </row>
    <row r="35" spans="1:20">
      <c r="A35" s="3" t="s">
        <v>58</v>
      </c>
      <c r="B35">
        <v>11769</v>
      </c>
      <c r="C35" s="4">
        <v>0.91738376491455742</v>
      </c>
    </row>
    <row r="36" spans="1:20">
      <c r="A36" s="3" t="s">
        <v>59</v>
      </c>
      <c r="B36">
        <v>10292</v>
      </c>
      <c r="C36" s="4">
        <v>0.92467422441468061</v>
      </c>
    </row>
    <row r="37" spans="1:20">
      <c r="A37" s="3" t="s">
        <v>60</v>
      </c>
      <c r="B37">
        <v>10122</v>
      </c>
      <c r="C37" s="4">
        <v>0.93184426241120688</v>
      </c>
    </row>
    <row r="38" spans="1:20">
      <c r="A38" s="3" t="s">
        <v>61</v>
      </c>
      <c r="B38">
        <v>9457</v>
      </c>
      <c r="C38" s="4">
        <v>0.93854323982013277</v>
      </c>
    </row>
    <row r="39" spans="1:20">
      <c r="A39" s="3" t="s">
        <v>62</v>
      </c>
      <c r="B39">
        <v>8771</v>
      </c>
      <c r="C39" s="4">
        <v>0.94475628104395526</v>
      </c>
    </row>
    <row r="40" spans="1:20">
      <c r="A40" s="3" t="s">
        <v>63</v>
      </c>
      <c r="B40">
        <v>8668</v>
      </c>
      <c r="C40" s="4">
        <v>0.95089636100383368</v>
      </c>
    </row>
    <row r="41" spans="1:20">
      <c r="A41" s="3" t="s">
        <v>64</v>
      </c>
      <c r="B41">
        <v>8358</v>
      </c>
      <c r="C41" s="4">
        <v>0.95681684881009388</v>
      </c>
    </row>
    <row r="42" spans="1:20">
      <c r="A42" s="3" t="s">
        <v>65</v>
      </c>
      <c r="B42">
        <v>8319</v>
      </c>
      <c r="C42" s="4">
        <v>0.9627097105067054</v>
      </c>
    </row>
    <row r="43" spans="1:20">
      <c r="A43" s="3" t="s">
        <v>66</v>
      </c>
      <c r="B43">
        <v>7960</v>
      </c>
      <c r="C43" s="4">
        <v>0.96834827032219128</v>
      </c>
    </row>
    <row r="44" spans="1:20">
      <c r="A44" s="3" t="s">
        <v>67</v>
      </c>
      <c r="B44">
        <v>7405</v>
      </c>
      <c r="C44" s="4">
        <v>0.97359368934652213</v>
      </c>
    </row>
    <row r="45" spans="1:20">
      <c r="A45" s="3" t="s">
        <v>68</v>
      </c>
      <c r="B45">
        <v>5269</v>
      </c>
      <c r="C45" s="4">
        <v>0.97732604759624508</v>
      </c>
    </row>
    <row r="46" spans="1:20">
      <c r="A46" s="3" t="s">
        <v>69</v>
      </c>
      <c r="B46">
        <v>4890</v>
      </c>
      <c r="C46" s="4">
        <v>0.98078993672912529</v>
      </c>
    </row>
    <row r="47" spans="1:20">
      <c r="A47" s="3" t="s">
        <v>70</v>
      </c>
      <c r="B47">
        <v>4710</v>
      </c>
      <c r="C47" s="4">
        <v>0.98412632074054973</v>
      </c>
    </row>
    <row r="48" spans="1:20">
      <c r="A48" s="3" t="s">
        <v>71</v>
      </c>
      <c r="B48">
        <v>4163</v>
      </c>
      <c r="C48" s="4">
        <v>0.98707523085510607</v>
      </c>
    </row>
    <row r="49" spans="1:3">
      <c r="A49" s="3" t="s">
        <v>72</v>
      </c>
      <c r="B49">
        <v>3691</v>
      </c>
      <c r="C49" s="4">
        <v>0.98968979420673397</v>
      </c>
    </row>
    <row r="50" spans="1:3">
      <c r="A50" s="3" t="s">
        <v>73</v>
      </c>
      <c r="B50">
        <v>3611</v>
      </c>
      <c r="C50" s="4">
        <v>0.99224768861549273</v>
      </c>
    </row>
    <row r="51" spans="1:3">
      <c r="A51" s="3" t="s">
        <v>74</v>
      </c>
      <c r="B51">
        <v>3434</v>
      </c>
      <c r="C51" s="4">
        <v>0.99468020298815341</v>
      </c>
    </row>
    <row r="52" spans="1:3">
      <c r="A52" s="3" t="s">
        <v>75</v>
      </c>
      <c r="B52">
        <v>3277</v>
      </c>
      <c r="C52" s="4">
        <v>0.99700150456043313</v>
      </c>
    </row>
    <row r="53" spans="1:3">
      <c r="A53" s="3" t="s">
        <v>76</v>
      </c>
      <c r="B53">
        <v>2419</v>
      </c>
      <c r="C53" s="4">
        <v>0.99871503172044074</v>
      </c>
    </row>
    <row r="54" spans="1:3">
      <c r="A54" s="3" t="s">
        <v>77</v>
      </c>
      <c r="B54">
        <v>1814</v>
      </c>
      <c r="C54" s="4">
        <v>1</v>
      </c>
    </row>
    <row r="55" spans="1:3">
      <c r="A55" s="3" t="s">
        <v>78</v>
      </c>
      <c r="B55">
        <v>0</v>
      </c>
      <c r="C55" s="4">
        <v>1</v>
      </c>
    </row>
  </sheetData>
  <hyperlinks>
    <hyperlink ref="A1" location="Overview!A1" display="Overview!A1" xr:uid="{0EEF177C-1825-440B-9EBE-9D227CCA03F6}"/>
  </hyperlinks>
  <pageMargins left="0.7" right="0.7" top="0.75" bottom="0.75" header="0.3" footer="0.3"/>
  <drawing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H22"/>
  <sheetViews>
    <sheetView workbookViewId="0">
      <selection activeCell="D24" sqref="D24"/>
    </sheetView>
  </sheetViews>
  <sheetFormatPr defaultRowHeight="14.25"/>
  <cols>
    <col min="1" max="1" width="9.875" customWidth="1"/>
  </cols>
  <sheetData>
    <row r="1" spans="1:8" ht="30.75" customHeight="1">
      <c r="A1" s="248" t="s">
        <v>387</v>
      </c>
    </row>
    <row r="4" spans="1:8">
      <c r="F4" t="s">
        <v>4</v>
      </c>
      <c r="G4" t="s">
        <v>5</v>
      </c>
      <c r="H4" t="s">
        <v>24</v>
      </c>
    </row>
    <row r="5" spans="1:8">
      <c r="E5" t="s">
        <v>6</v>
      </c>
      <c r="F5">
        <v>0.2</v>
      </c>
      <c r="G5">
        <v>0.6</v>
      </c>
      <c r="H5">
        <f>0-G5</f>
        <v>-0.6</v>
      </c>
    </row>
    <row r="6" spans="1:8">
      <c r="E6" t="s">
        <v>7</v>
      </c>
      <c r="F6">
        <v>0.4</v>
      </c>
      <c r="G6">
        <v>0.9</v>
      </c>
      <c r="H6">
        <f t="shared" ref="H6:H22" si="0">0-G6</f>
        <v>-0.9</v>
      </c>
    </row>
    <row r="7" spans="1:8">
      <c r="E7" t="s">
        <v>8</v>
      </c>
      <c r="F7">
        <v>0.9</v>
      </c>
      <c r="G7">
        <v>1.7</v>
      </c>
      <c r="H7">
        <f t="shared" si="0"/>
        <v>-1.7</v>
      </c>
    </row>
    <row r="8" spans="1:8">
      <c r="E8" t="s">
        <v>9</v>
      </c>
      <c r="F8">
        <v>1.5</v>
      </c>
      <c r="G8">
        <v>2.4</v>
      </c>
      <c r="H8">
        <f t="shared" si="0"/>
        <v>-2.4</v>
      </c>
    </row>
    <row r="9" spans="1:8">
      <c r="E9" t="s">
        <v>10</v>
      </c>
      <c r="F9">
        <v>2.5</v>
      </c>
      <c r="G9">
        <v>3.4</v>
      </c>
      <c r="H9">
        <f t="shared" si="0"/>
        <v>-3.4</v>
      </c>
    </row>
    <row r="10" spans="1:8">
      <c r="E10" t="s">
        <v>11</v>
      </c>
      <c r="F10">
        <v>3.6</v>
      </c>
      <c r="G10">
        <v>4.0999999999999996</v>
      </c>
      <c r="H10">
        <f t="shared" si="0"/>
        <v>-4.0999999999999996</v>
      </c>
    </row>
    <row r="11" spans="1:8">
      <c r="E11" t="s">
        <v>12</v>
      </c>
      <c r="F11">
        <v>4.0999999999999996</v>
      </c>
      <c r="G11">
        <v>4.4000000000000004</v>
      </c>
      <c r="H11">
        <f t="shared" si="0"/>
        <v>-4.4000000000000004</v>
      </c>
    </row>
    <row r="12" spans="1:8">
      <c r="E12" t="s">
        <v>13</v>
      </c>
      <c r="F12">
        <v>5</v>
      </c>
      <c r="G12">
        <v>5</v>
      </c>
      <c r="H12">
        <f t="shared" si="0"/>
        <v>-5</v>
      </c>
    </row>
    <row r="13" spans="1:8">
      <c r="E13" t="s">
        <v>14</v>
      </c>
      <c r="F13">
        <v>6.3</v>
      </c>
      <c r="G13">
        <v>6.2</v>
      </c>
      <c r="H13">
        <f t="shared" si="0"/>
        <v>-6.2</v>
      </c>
    </row>
    <row r="14" spans="1:8">
      <c r="E14" t="s">
        <v>15</v>
      </c>
      <c r="F14">
        <v>8.6</v>
      </c>
      <c r="G14">
        <v>8.5</v>
      </c>
      <c r="H14">
        <f t="shared" si="0"/>
        <v>-8.5</v>
      </c>
    </row>
    <row r="15" spans="1:8">
      <c r="E15" t="s">
        <v>16</v>
      </c>
      <c r="F15">
        <v>9.1999999999999993</v>
      </c>
      <c r="G15">
        <v>9</v>
      </c>
      <c r="H15">
        <f t="shared" si="0"/>
        <v>-9</v>
      </c>
    </row>
    <row r="16" spans="1:8">
      <c r="E16" t="s">
        <v>17</v>
      </c>
      <c r="F16">
        <v>9.1999999999999993</v>
      </c>
      <c r="G16">
        <v>8.9</v>
      </c>
      <c r="H16">
        <f t="shared" si="0"/>
        <v>-8.9</v>
      </c>
    </row>
    <row r="17" spans="5:8">
      <c r="E17" t="s">
        <v>18</v>
      </c>
      <c r="F17">
        <v>9.4</v>
      </c>
      <c r="G17">
        <v>9.1</v>
      </c>
      <c r="H17">
        <f t="shared" si="0"/>
        <v>-9.1</v>
      </c>
    </row>
    <row r="18" spans="5:8">
      <c r="E18" t="s">
        <v>19</v>
      </c>
      <c r="F18">
        <v>8.4</v>
      </c>
      <c r="G18">
        <v>8</v>
      </c>
      <c r="H18">
        <f t="shared" si="0"/>
        <v>-8</v>
      </c>
    </row>
    <row r="19" spans="5:8">
      <c r="E19" t="s">
        <v>20</v>
      </c>
      <c r="F19">
        <v>8.4</v>
      </c>
      <c r="G19">
        <v>7.9</v>
      </c>
      <c r="H19">
        <f t="shared" si="0"/>
        <v>-7.9</v>
      </c>
    </row>
    <row r="20" spans="5:8">
      <c r="E20" s="1" t="s">
        <v>22</v>
      </c>
      <c r="F20">
        <v>7</v>
      </c>
      <c r="G20">
        <v>6.3</v>
      </c>
      <c r="H20">
        <f t="shared" si="0"/>
        <v>-6.3</v>
      </c>
    </row>
    <row r="21" spans="5:8">
      <c r="E21" s="2" t="s">
        <v>23</v>
      </c>
      <c r="F21">
        <v>7.9</v>
      </c>
      <c r="G21">
        <v>7</v>
      </c>
      <c r="H21">
        <f t="shared" si="0"/>
        <v>-7</v>
      </c>
    </row>
    <row r="22" spans="5:8">
      <c r="E22" t="s">
        <v>21</v>
      </c>
      <c r="F22">
        <v>7.3</v>
      </c>
      <c r="G22">
        <v>6.6</v>
      </c>
      <c r="H22">
        <f t="shared" si="0"/>
        <v>-6.6</v>
      </c>
    </row>
  </sheetData>
  <hyperlinks>
    <hyperlink ref="A1" location="Overview!A1" display="Overview!A1" xr:uid="{A49BA63B-2DB1-45FC-9F2F-5F2DB5E088B2}"/>
  </hyperlink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F39"/>
  <sheetViews>
    <sheetView workbookViewId="0">
      <selection activeCell="D24" sqref="D24"/>
    </sheetView>
  </sheetViews>
  <sheetFormatPr defaultRowHeight="14.25"/>
  <cols>
    <col min="1" max="1" width="9.875" customWidth="1"/>
  </cols>
  <sheetData>
    <row r="1" spans="1:6" ht="30.75" customHeight="1">
      <c r="A1" s="248" t="s">
        <v>387</v>
      </c>
    </row>
    <row r="3" spans="1:6">
      <c r="E3" t="s">
        <v>0</v>
      </c>
      <c r="F3">
        <v>60</v>
      </c>
    </row>
    <row r="4" spans="1:6">
      <c r="E4" t="s">
        <v>1</v>
      </c>
      <c r="F4">
        <v>30</v>
      </c>
    </row>
    <row r="5" spans="1:6">
      <c r="E5" t="s">
        <v>2</v>
      </c>
      <c r="F5">
        <v>10</v>
      </c>
    </row>
    <row r="6" spans="1:6">
      <c r="E6" t="s">
        <v>3</v>
      </c>
      <c r="F6">
        <f>SUM(F3:F5)</f>
        <v>100</v>
      </c>
    </row>
    <row r="38" spans="5:5">
      <c r="E38" s="1"/>
    </row>
    <row r="39" spans="5:5">
      <c r="E39" s="2"/>
    </row>
  </sheetData>
  <hyperlinks>
    <hyperlink ref="A1" location="Overview!A1" display="Overview!A1" xr:uid="{E58044A3-52F5-45B5-A1F4-993286A6AE74}"/>
  </hyperlink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P81"/>
  <sheetViews>
    <sheetView topLeftCell="A51" workbookViewId="0">
      <selection activeCell="D24" sqref="D24"/>
    </sheetView>
  </sheetViews>
  <sheetFormatPr defaultRowHeight="14.25"/>
  <cols>
    <col min="1" max="1" width="9.875" customWidth="1"/>
    <col min="5" max="5" width="17.875" bestFit="1" customWidth="1"/>
    <col min="6" max="6" width="11.375" bestFit="1" customWidth="1"/>
    <col min="7" max="8" width="10.375" bestFit="1" customWidth="1"/>
  </cols>
  <sheetData>
    <row r="1" spans="1:16" ht="30.75" customHeight="1" thickBot="1">
      <c r="A1" s="248" t="s">
        <v>387</v>
      </c>
      <c r="B1" s="15"/>
    </row>
    <row r="2" spans="1:16">
      <c r="E2" s="242" t="s">
        <v>96</v>
      </c>
      <c r="F2" s="242" t="s">
        <v>97</v>
      </c>
    </row>
    <row r="3" spans="1:16">
      <c r="A3" s="25" t="s">
        <v>142</v>
      </c>
      <c r="B3" s="17" t="s">
        <v>143</v>
      </c>
      <c r="C3" s="17"/>
      <c r="D3" s="17"/>
      <c r="E3" s="239">
        <v>18</v>
      </c>
      <c r="F3" s="240">
        <v>0</v>
      </c>
      <c r="G3" s="17"/>
      <c r="H3" s="17"/>
      <c r="I3" s="17"/>
      <c r="J3" s="17"/>
      <c r="K3" s="17"/>
      <c r="L3" s="17"/>
      <c r="M3" s="17"/>
      <c r="N3" s="17"/>
      <c r="O3" s="17"/>
      <c r="P3" s="17"/>
    </row>
    <row r="4" spans="1:16">
      <c r="A4" s="17">
        <v>98</v>
      </c>
      <c r="B4" s="17">
        <v>18</v>
      </c>
      <c r="C4" s="17"/>
      <c r="D4" s="17"/>
      <c r="E4" s="239">
        <v>28</v>
      </c>
      <c r="F4" s="240">
        <v>9</v>
      </c>
      <c r="I4" s="17"/>
      <c r="J4" s="17"/>
      <c r="K4" s="17"/>
      <c r="L4" s="17"/>
      <c r="M4" s="17"/>
      <c r="N4" s="17"/>
      <c r="O4" s="17"/>
      <c r="P4" s="17"/>
    </row>
    <row r="5" spans="1:16">
      <c r="A5" s="17">
        <v>27</v>
      </c>
      <c r="B5" s="17">
        <v>28</v>
      </c>
      <c r="C5" s="17"/>
      <c r="D5" s="17"/>
      <c r="E5" s="239">
        <v>38</v>
      </c>
      <c r="F5" s="240">
        <v>2</v>
      </c>
      <c r="I5" s="17"/>
      <c r="J5" s="17"/>
      <c r="K5" s="17"/>
      <c r="L5" s="17"/>
      <c r="M5" s="17"/>
      <c r="N5" s="17"/>
      <c r="O5" s="17"/>
      <c r="P5" s="17"/>
    </row>
    <row r="6" spans="1:16">
      <c r="A6" s="17">
        <v>40</v>
      </c>
      <c r="B6" s="17">
        <v>38</v>
      </c>
      <c r="C6" s="17"/>
      <c r="D6" s="17"/>
      <c r="E6" s="239">
        <v>48</v>
      </c>
      <c r="F6" s="240">
        <v>3</v>
      </c>
      <c r="I6" s="17"/>
      <c r="J6" s="17"/>
      <c r="K6" s="17"/>
      <c r="L6" s="17"/>
      <c r="M6" s="17"/>
      <c r="N6" s="17"/>
      <c r="O6" s="17"/>
      <c r="P6" s="17"/>
    </row>
    <row r="7" spans="1:16">
      <c r="A7" s="17">
        <v>64</v>
      </c>
      <c r="B7" s="17">
        <v>48</v>
      </c>
      <c r="C7" s="17"/>
      <c r="D7" s="17"/>
      <c r="E7" s="239">
        <v>58</v>
      </c>
      <c r="F7" s="240">
        <v>2</v>
      </c>
      <c r="I7" s="17"/>
      <c r="J7" s="17"/>
      <c r="K7" s="17"/>
      <c r="L7" s="17"/>
      <c r="M7" s="17"/>
      <c r="N7" s="17"/>
      <c r="O7" s="17"/>
      <c r="P7" s="17"/>
    </row>
    <row r="8" spans="1:16">
      <c r="A8" s="17">
        <v>100</v>
      </c>
      <c r="B8" s="17">
        <v>58</v>
      </c>
      <c r="C8" s="17"/>
      <c r="D8" s="17"/>
      <c r="E8" s="239">
        <v>68</v>
      </c>
      <c r="F8" s="240">
        <v>1</v>
      </c>
      <c r="I8" s="17"/>
      <c r="J8" s="17"/>
      <c r="K8" s="17"/>
      <c r="L8" s="17"/>
      <c r="M8" s="17"/>
      <c r="N8" s="17"/>
      <c r="O8" s="17"/>
      <c r="P8" s="17"/>
    </row>
    <row r="9" spans="1:16">
      <c r="A9" s="17">
        <v>27</v>
      </c>
      <c r="B9" s="17">
        <v>68</v>
      </c>
      <c r="C9" s="17"/>
      <c r="D9" s="17"/>
      <c r="E9" s="239">
        <v>78</v>
      </c>
      <c r="F9" s="240">
        <v>5</v>
      </c>
      <c r="I9" s="17"/>
      <c r="J9" s="17"/>
      <c r="K9" s="17"/>
      <c r="L9" s="17"/>
      <c r="M9" s="17"/>
      <c r="N9" s="17"/>
      <c r="O9" s="17"/>
      <c r="P9" s="17"/>
    </row>
    <row r="10" spans="1:16">
      <c r="A10" s="17">
        <v>74</v>
      </c>
      <c r="B10" s="17">
        <v>78</v>
      </c>
      <c r="C10" s="17"/>
      <c r="D10" s="17"/>
      <c r="E10" s="239">
        <v>88</v>
      </c>
      <c r="F10" s="240">
        <v>2</v>
      </c>
      <c r="I10" s="17"/>
      <c r="J10" s="17"/>
      <c r="K10" s="17"/>
      <c r="L10" s="17"/>
      <c r="M10" s="17"/>
      <c r="N10" s="17"/>
      <c r="O10" s="17"/>
      <c r="P10" s="17"/>
    </row>
    <row r="11" spans="1:16" ht="15" thickBot="1">
      <c r="A11" s="17">
        <v>23</v>
      </c>
      <c r="B11" s="17">
        <v>88</v>
      </c>
      <c r="C11" s="17"/>
      <c r="D11" s="17"/>
      <c r="E11" s="241" t="s">
        <v>144</v>
      </c>
      <c r="F11" s="241">
        <v>2</v>
      </c>
      <c r="G11" s="17"/>
      <c r="H11" s="17"/>
      <c r="I11" s="17"/>
      <c r="J11" s="17"/>
      <c r="K11" s="17"/>
      <c r="L11" s="17"/>
      <c r="M11" s="17"/>
      <c r="N11" s="17"/>
      <c r="O11" s="17"/>
      <c r="P11" s="17"/>
    </row>
    <row r="12" spans="1:16">
      <c r="A12" s="17">
        <v>25</v>
      </c>
      <c r="B12" s="17"/>
      <c r="C12" s="17"/>
      <c r="D12" s="17"/>
      <c r="E12" s="17"/>
      <c r="F12" s="17"/>
      <c r="G12" s="17"/>
      <c r="H12" s="17"/>
      <c r="I12" s="17"/>
      <c r="J12" s="17"/>
      <c r="K12" s="17"/>
      <c r="L12" s="17"/>
      <c r="M12" s="17"/>
      <c r="N12" s="17"/>
      <c r="O12" s="17"/>
      <c r="P12" s="17"/>
    </row>
    <row r="13" spans="1:16">
      <c r="A13" s="17">
        <v>39</v>
      </c>
      <c r="B13" s="17"/>
      <c r="C13" s="17"/>
      <c r="D13" s="17"/>
      <c r="E13" s="17"/>
      <c r="F13" s="17"/>
      <c r="G13" s="17"/>
      <c r="H13" s="17"/>
      <c r="I13" s="17"/>
      <c r="J13" s="17"/>
      <c r="K13" s="17"/>
      <c r="L13" s="17"/>
      <c r="M13" s="17"/>
      <c r="N13" s="17"/>
      <c r="O13" s="17"/>
      <c r="P13" s="17"/>
    </row>
    <row r="14" spans="1:16">
      <c r="A14" s="17">
        <v>77</v>
      </c>
      <c r="B14" s="17"/>
      <c r="C14" s="17"/>
      <c r="D14" s="17"/>
      <c r="E14" s="17"/>
      <c r="F14" s="17"/>
      <c r="G14" s="17"/>
      <c r="H14" s="17"/>
      <c r="I14" s="17"/>
      <c r="J14" s="17"/>
      <c r="K14" s="17"/>
      <c r="L14" s="17"/>
      <c r="M14" s="17"/>
      <c r="N14" s="17"/>
      <c r="O14" s="17"/>
      <c r="P14" s="17"/>
    </row>
    <row r="15" spans="1:16">
      <c r="A15" s="17">
        <v>57</v>
      </c>
      <c r="B15" s="17"/>
      <c r="C15" s="17"/>
      <c r="D15" s="17"/>
      <c r="E15" s="17"/>
      <c r="F15" s="17"/>
      <c r="G15" s="17"/>
      <c r="H15" s="17"/>
      <c r="I15" s="17"/>
      <c r="J15" s="17"/>
      <c r="K15" s="17"/>
      <c r="L15" s="17"/>
      <c r="M15" s="17"/>
      <c r="N15" s="17"/>
      <c r="O15" s="17"/>
      <c r="P15" s="17"/>
    </row>
    <row r="16" spans="1:16">
      <c r="A16" s="17">
        <v>22</v>
      </c>
      <c r="B16" s="17"/>
      <c r="C16" s="17"/>
      <c r="D16" s="17"/>
      <c r="E16" s="17"/>
      <c r="F16" s="17"/>
      <c r="G16" s="17"/>
      <c r="H16" s="17"/>
      <c r="I16" s="17"/>
      <c r="J16" s="17"/>
      <c r="K16" s="17"/>
      <c r="L16" s="17"/>
      <c r="M16" s="17"/>
      <c r="N16" s="17"/>
      <c r="O16" s="17"/>
      <c r="P16" s="17"/>
    </row>
    <row r="17" spans="1:16">
      <c r="A17" s="17">
        <v>22</v>
      </c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</row>
    <row r="18" spans="1:16">
      <c r="A18" s="17">
        <v>30</v>
      </c>
      <c r="B18" s="17"/>
      <c r="C18" s="17"/>
      <c r="D18" s="17"/>
      <c r="E18" s="17"/>
      <c r="F18" s="17"/>
      <c r="G18" s="17"/>
      <c r="H18" s="17"/>
      <c r="I18" s="17"/>
      <c r="J18" s="17"/>
      <c r="K18" s="17"/>
      <c r="L18" s="17"/>
      <c r="M18" s="17"/>
      <c r="N18" s="17"/>
      <c r="O18" s="17"/>
      <c r="P18" s="17"/>
    </row>
    <row r="19" spans="1:16">
      <c r="A19" s="17">
        <v>22</v>
      </c>
      <c r="B19" s="17"/>
      <c r="C19" s="17"/>
      <c r="D19" s="17"/>
      <c r="E19" s="17"/>
      <c r="F19" s="17"/>
      <c r="G19" s="17"/>
      <c r="H19" s="17"/>
      <c r="I19" s="17"/>
      <c r="J19" s="17"/>
      <c r="K19" s="17"/>
      <c r="L19" s="17"/>
      <c r="M19" s="17"/>
      <c r="N19" s="17"/>
      <c r="O19" s="17"/>
      <c r="P19" s="17"/>
    </row>
    <row r="20" spans="1:16">
      <c r="A20" s="17">
        <v>71</v>
      </c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</row>
    <row r="21" spans="1:16">
      <c r="A21" s="17">
        <v>19</v>
      </c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</row>
    <row r="22" spans="1:16">
      <c r="A22" s="17">
        <v>24</v>
      </c>
      <c r="B22" s="17"/>
      <c r="C22" s="17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  <c r="O22" s="17"/>
      <c r="P22" s="17"/>
    </row>
    <row r="23" spans="1:16">
      <c r="A23" s="17">
        <v>71</v>
      </c>
      <c r="B23" s="17"/>
      <c r="C23" s="17"/>
      <c r="D23" s="17"/>
      <c r="E23" s="17"/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</row>
    <row r="24" spans="1:16">
      <c r="A24" s="17">
        <v>80</v>
      </c>
      <c r="B24" s="17"/>
      <c r="C24" s="17"/>
      <c r="D24" s="17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</row>
    <row r="25" spans="1:16">
      <c r="A25" s="17">
        <v>73</v>
      </c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</row>
    <row r="26" spans="1:16">
      <c r="A26" s="17">
        <v>43</v>
      </c>
      <c r="B26" s="17"/>
      <c r="C26" s="17"/>
      <c r="D26" s="17"/>
      <c r="E26" s="17"/>
      <c r="F26" s="17"/>
      <c r="G26" s="17"/>
      <c r="H26" s="17"/>
      <c r="I26" s="17"/>
      <c r="J26" s="17"/>
      <c r="K26" s="17"/>
      <c r="L26" s="17"/>
      <c r="M26" s="17"/>
      <c r="N26" s="17"/>
      <c r="O26" s="17"/>
      <c r="P26" s="17"/>
    </row>
    <row r="27" spans="1:16">
      <c r="A27" s="17">
        <v>56</v>
      </c>
      <c r="B27" s="17"/>
      <c r="C27" s="17"/>
      <c r="D27" s="17"/>
      <c r="E27" s="17"/>
      <c r="F27" s="17"/>
      <c r="G27" s="17"/>
      <c r="H27" s="17"/>
      <c r="I27" s="17"/>
      <c r="J27" s="17"/>
      <c r="K27" s="17"/>
      <c r="L27" s="17"/>
      <c r="M27" s="17"/>
      <c r="N27" s="17"/>
      <c r="O27" s="17"/>
      <c r="P27" s="17"/>
    </row>
    <row r="28" spans="1:16">
      <c r="A28" s="17">
        <v>33</v>
      </c>
      <c r="B28" s="17"/>
      <c r="C28" s="17"/>
      <c r="D28" s="17"/>
      <c r="E28" s="17"/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</row>
    <row r="29" spans="1:16">
      <c r="A29" s="17">
        <v>87</v>
      </c>
      <c r="B29" s="17"/>
      <c r="C29" s="17"/>
      <c r="D29" s="17"/>
      <c r="E29" s="17"/>
      <c r="F29" s="17"/>
      <c r="G29" s="17"/>
      <c r="H29" s="17"/>
      <c r="I29" s="17"/>
      <c r="J29" s="17"/>
      <c r="K29" s="17"/>
      <c r="L29" s="17"/>
      <c r="M29" s="17"/>
      <c r="N29" s="17"/>
      <c r="O29" s="17"/>
      <c r="P29" s="17"/>
    </row>
    <row r="33" spans="2:10">
      <c r="B33" s="235" t="s">
        <v>419</v>
      </c>
      <c r="C33" s="235" t="s">
        <v>420</v>
      </c>
      <c r="D33" s="235" t="s">
        <v>421</v>
      </c>
      <c r="E33" s="235" t="s">
        <v>422</v>
      </c>
      <c r="F33" s="235" t="s">
        <v>423</v>
      </c>
      <c r="G33" s="235" t="s">
        <v>424</v>
      </c>
      <c r="H33" s="235" t="s">
        <v>425</v>
      </c>
      <c r="I33" s="235" t="s">
        <v>529</v>
      </c>
      <c r="J33" t="s">
        <v>356</v>
      </c>
    </row>
    <row r="34" spans="2:10">
      <c r="B34" s="236" t="s">
        <v>472</v>
      </c>
      <c r="C34" s="236" t="s">
        <v>469</v>
      </c>
      <c r="D34" s="236" t="s">
        <v>433</v>
      </c>
      <c r="E34" s="236" t="s">
        <v>473</v>
      </c>
      <c r="F34" s="236" t="s">
        <v>435</v>
      </c>
      <c r="G34" s="237">
        <v>3060</v>
      </c>
      <c r="H34" s="238">
        <v>42016</v>
      </c>
      <c r="I34" s="236">
        <f>MONTH(H34)</f>
        <v>1</v>
      </c>
      <c r="J34">
        <v>1</v>
      </c>
    </row>
    <row r="35" spans="2:10">
      <c r="B35" s="236" t="s">
        <v>490</v>
      </c>
      <c r="C35" s="236" t="s">
        <v>491</v>
      </c>
      <c r="D35" s="236" t="s">
        <v>428</v>
      </c>
      <c r="E35" s="236" t="s">
        <v>473</v>
      </c>
      <c r="F35" s="236" t="s">
        <v>435</v>
      </c>
      <c r="G35" s="237">
        <v>3560</v>
      </c>
      <c r="H35" s="238">
        <v>38364</v>
      </c>
      <c r="I35" s="236">
        <f>MONTH(H35)</f>
        <v>1</v>
      </c>
      <c r="J35">
        <v>1</v>
      </c>
    </row>
    <row r="36" spans="2:10">
      <c r="B36" s="236" t="s">
        <v>499</v>
      </c>
      <c r="C36" s="236" t="s">
        <v>498</v>
      </c>
      <c r="D36" s="236" t="s">
        <v>428</v>
      </c>
      <c r="E36" s="236" t="s">
        <v>473</v>
      </c>
      <c r="F36" s="236" t="s">
        <v>435</v>
      </c>
      <c r="G36" s="237">
        <v>3060</v>
      </c>
      <c r="H36" s="238">
        <v>38364</v>
      </c>
      <c r="I36" s="236">
        <f>MONTH(H36)</f>
        <v>1</v>
      </c>
      <c r="J36">
        <v>1</v>
      </c>
    </row>
    <row r="37" spans="2:10">
      <c r="B37" s="236" t="s">
        <v>520</v>
      </c>
      <c r="C37" s="236" t="s">
        <v>521</v>
      </c>
      <c r="D37" s="236" t="s">
        <v>428</v>
      </c>
      <c r="E37" s="236" t="s">
        <v>451</v>
      </c>
      <c r="F37" s="236" t="s">
        <v>430</v>
      </c>
      <c r="G37" s="237">
        <v>7751</v>
      </c>
      <c r="H37" s="238">
        <v>36922</v>
      </c>
      <c r="I37" s="236">
        <f>MONTH(H37)</f>
        <v>1</v>
      </c>
      <c r="J37">
        <v>1</v>
      </c>
    </row>
    <row r="38" spans="2:10">
      <c r="B38" s="236" t="s">
        <v>445</v>
      </c>
      <c r="C38" s="236" t="s">
        <v>444</v>
      </c>
      <c r="D38" s="236" t="s">
        <v>428</v>
      </c>
      <c r="E38" s="236" t="s">
        <v>434</v>
      </c>
      <c r="F38" s="236" t="s">
        <v>435</v>
      </c>
      <c r="G38" s="237">
        <v>8201</v>
      </c>
      <c r="H38" s="238">
        <v>37675</v>
      </c>
      <c r="I38" s="236">
        <f>MONTH(H38)</f>
        <v>2</v>
      </c>
      <c r="J38">
        <v>1</v>
      </c>
    </row>
    <row r="39" spans="2:10">
      <c r="B39" s="236" t="s">
        <v>474</v>
      </c>
      <c r="C39" s="236" t="s">
        <v>431</v>
      </c>
      <c r="D39" s="236" t="s">
        <v>433</v>
      </c>
      <c r="E39" s="236" t="s">
        <v>429</v>
      </c>
      <c r="F39" s="236" t="s">
        <v>435</v>
      </c>
      <c r="G39" s="237">
        <v>2666</v>
      </c>
      <c r="H39" s="238">
        <v>43868</v>
      </c>
      <c r="I39" s="236">
        <f>MONTH(H39)</f>
        <v>2</v>
      </c>
      <c r="J39">
        <v>1</v>
      </c>
    </row>
    <row r="40" spans="2:10">
      <c r="B40" s="236" t="s">
        <v>486</v>
      </c>
      <c r="C40" s="236" t="s">
        <v>487</v>
      </c>
      <c r="D40" s="236" t="s">
        <v>428</v>
      </c>
      <c r="E40" s="236" t="s">
        <v>429</v>
      </c>
      <c r="F40" s="236" t="s">
        <v>435</v>
      </c>
      <c r="G40" s="237">
        <v>3166</v>
      </c>
      <c r="H40" s="238">
        <v>38755</v>
      </c>
      <c r="I40" s="236">
        <f>MONTH(H40)</f>
        <v>2</v>
      </c>
      <c r="J40">
        <v>1</v>
      </c>
    </row>
    <row r="41" spans="2:10">
      <c r="B41" s="236" t="s">
        <v>488</v>
      </c>
      <c r="C41" s="236" t="s">
        <v>489</v>
      </c>
      <c r="D41" s="236" t="s">
        <v>433</v>
      </c>
      <c r="E41" s="236" t="s">
        <v>429</v>
      </c>
      <c r="F41" s="236" t="s">
        <v>435</v>
      </c>
      <c r="G41" s="237">
        <v>2666</v>
      </c>
      <c r="H41" s="238">
        <v>38755</v>
      </c>
      <c r="I41" s="236">
        <f>MONTH(H41)</f>
        <v>2</v>
      </c>
      <c r="J41">
        <v>1</v>
      </c>
    </row>
    <row r="42" spans="2:10">
      <c r="B42" s="236" t="s">
        <v>500</v>
      </c>
      <c r="C42" s="236" t="s">
        <v>501</v>
      </c>
      <c r="D42" s="236" t="s">
        <v>428</v>
      </c>
      <c r="E42" s="236" t="s">
        <v>429</v>
      </c>
      <c r="F42" s="236" t="s">
        <v>435</v>
      </c>
      <c r="G42" s="237">
        <v>3166</v>
      </c>
      <c r="H42" s="238">
        <v>38783</v>
      </c>
      <c r="I42" s="236">
        <f>MONTH(H42)</f>
        <v>3</v>
      </c>
      <c r="J42">
        <v>1</v>
      </c>
    </row>
    <row r="43" spans="2:10">
      <c r="B43" s="236" t="s">
        <v>527</v>
      </c>
      <c r="C43" s="236" t="s">
        <v>528</v>
      </c>
      <c r="D43" s="236" t="s">
        <v>433</v>
      </c>
      <c r="E43" s="236" t="s">
        <v>429</v>
      </c>
      <c r="F43" s="236" t="s">
        <v>435</v>
      </c>
      <c r="G43" s="237">
        <v>2666</v>
      </c>
      <c r="H43" s="238">
        <v>38755</v>
      </c>
      <c r="I43" s="236">
        <f>MONTH(H43)</f>
        <v>2</v>
      </c>
      <c r="J43">
        <v>1</v>
      </c>
    </row>
    <row r="44" spans="2:10">
      <c r="B44" s="236" t="s">
        <v>436</v>
      </c>
      <c r="C44" s="236" t="s">
        <v>437</v>
      </c>
      <c r="D44" s="236" t="s">
        <v>428</v>
      </c>
      <c r="E44" s="236" t="s">
        <v>438</v>
      </c>
      <c r="F44" s="236" t="s">
        <v>430</v>
      </c>
      <c r="G44" s="237">
        <v>5121</v>
      </c>
      <c r="H44" s="238">
        <v>39926</v>
      </c>
      <c r="I44" s="236">
        <f>MONTH(H44)</f>
        <v>4</v>
      </c>
      <c r="J44">
        <v>1</v>
      </c>
    </row>
    <row r="45" spans="2:10">
      <c r="B45" s="236" t="s">
        <v>442</v>
      </c>
      <c r="C45" s="236" t="s">
        <v>440</v>
      </c>
      <c r="D45" s="236" t="s">
        <v>428</v>
      </c>
      <c r="E45" s="236" t="s">
        <v>429</v>
      </c>
      <c r="F45" s="236" t="s">
        <v>430</v>
      </c>
      <c r="G45" s="237">
        <v>2432</v>
      </c>
      <c r="H45" s="238">
        <v>40274</v>
      </c>
      <c r="I45" s="236">
        <f>MONTH(H45)</f>
        <v>4</v>
      </c>
      <c r="J45">
        <v>1</v>
      </c>
    </row>
    <row r="46" spans="2:10">
      <c r="B46" s="236" t="s">
        <v>458</v>
      </c>
      <c r="C46" s="236" t="s">
        <v>457</v>
      </c>
      <c r="D46" s="236" t="s">
        <v>433</v>
      </c>
      <c r="E46" s="236" t="s">
        <v>459</v>
      </c>
      <c r="F46" s="236" t="s">
        <v>460</v>
      </c>
      <c r="G46" s="237">
        <v>2723</v>
      </c>
      <c r="H46" s="238">
        <v>36276</v>
      </c>
      <c r="I46" s="236">
        <f>MONTH(H46)</f>
        <v>4</v>
      </c>
      <c r="J46">
        <v>1</v>
      </c>
    </row>
    <row r="47" spans="2:10">
      <c r="B47" s="236" t="s">
        <v>475</v>
      </c>
      <c r="C47" s="236" t="s">
        <v>476</v>
      </c>
      <c r="D47" s="236" t="s">
        <v>433</v>
      </c>
      <c r="E47" s="236" t="s">
        <v>459</v>
      </c>
      <c r="F47" s="236" t="s">
        <v>460</v>
      </c>
      <c r="G47" s="237">
        <v>3223</v>
      </c>
      <c r="H47" s="238">
        <v>36276</v>
      </c>
      <c r="I47" s="236">
        <f>MONTH(H47)</f>
        <v>4</v>
      </c>
      <c r="J47">
        <v>1</v>
      </c>
    </row>
    <row r="48" spans="2:10">
      <c r="B48" s="236" t="s">
        <v>479</v>
      </c>
      <c r="C48" s="236" t="s">
        <v>478</v>
      </c>
      <c r="D48" s="236" t="s">
        <v>433</v>
      </c>
      <c r="E48" s="236" t="s">
        <v>459</v>
      </c>
      <c r="F48" s="236" t="s">
        <v>460</v>
      </c>
      <c r="G48" s="237">
        <v>2723</v>
      </c>
      <c r="H48" s="238">
        <v>36276</v>
      </c>
      <c r="I48" s="236">
        <f>MONTH(H48)</f>
        <v>4</v>
      </c>
      <c r="J48">
        <v>1</v>
      </c>
    </row>
    <row r="49" spans="2:10">
      <c r="B49" s="236" t="s">
        <v>505</v>
      </c>
      <c r="C49" s="236" t="s">
        <v>506</v>
      </c>
      <c r="D49" s="236" t="s">
        <v>433</v>
      </c>
      <c r="E49" s="236" t="s">
        <v>438</v>
      </c>
      <c r="F49" s="236" t="s">
        <v>430</v>
      </c>
      <c r="G49" s="237">
        <v>5121</v>
      </c>
      <c r="H49" s="238">
        <v>43944</v>
      </c>
      <c r="I49" s="236">
        <f>MONTH(H49)</f>
        <v>4</v>
      </c>
      <c r="J49">
        <v>1</v>
      </c>
    </row>
    <row r="50" spans="2:10">
      <c r="B50" s="236" t="s">
        <v>512</v>
      </c>
      <c r="C50" s="236" t="s">
        <v>513</v>
      </c>
      <c r="D50" s="236" t="s">
        <v>428</v>
      </c>
      <c r="E50" s="236" t="s">
        <v>438</v>
      </c>
      <c r="F50" s="236" t="s">
        <v>430</v>
      </c>
      <c r="G50" s="237">
        <v>5621</v>
      </c>
      <c r="H50" s="238">
        <v>36639</v>
      </c>
      <c r="I50" s="236">
        <f>MONTH(H50)</f>
        <v>4</v>
      </c>
      <c r="J50">
        <v>1</v>
      </c>
    </row>
    <row r="51" spans="2:10">
      <c r="B51" s="236" t="s">
        <v>463</v>
      </c>
      <c r="C51" s="236" t="s">
        <v>464</v>
      </c>
      <c r="D51" s="236" t="s">
        <v>433</v>
      </c>
      <c r="E51" s="236" t="s">
        <v>459</v>
      </c>
      <c r="F51" s="236" t="s">
        <v>460</v>
      </c>
      <c r="G51" s="237">
        <v>2482</v>
      </c>
      <c r="H51" s="238">
        <v>36663</v>
      </c>
      <c r="I51" s="236">
        <f>MONTH(H51)</f>
        <v>5</v>
      </c>
      <c r="J51">
        <v>1</v>
      </c>
    </row>
    <row r="52" spans="2:10">
      <c r="B52" s="236" t="s">
        <v>477</v>
      </c>
      <c r="C52" s="236" t="s">
        <v>478</v>
      </c>
      <c r="D52" s="236" t="s">
        <v>433</v>
      </c>
      <c r="E52" s="236" t="s">
        <v>459</v>
      </c>
      <c r="F52" s="236" t="s">
        <v>460</v>
      </c>
      <c r="G52" s="237">
        <v>2482</v>
      </c>
      <c r="H52" s="238">
        <v>36663</v>
      </c>
      <c r="I52" s="236">
        <f>MONTH(H52)</f>
        <v>5</v>
      </c>
      <c r="J52">
        <v>1</v>
      </c>
    </row>
    <row r="53" spans="2:10">
      <c r="B53" s="236" t="s">
        <v>497</v>
      </c>
      <c r="C53" s="236" t="s">
        <v>498</v>
      </c>
      <c r="D53" s="236" t="s">
        <v>428</v>
      </c>
      <c r="E53" s="236" t="s">
        <v>470</v>
      </c>
      <c r="F53" s="236" t="s">
        <v>471</v>
      </c>
      <c r="G53" s="237">
        <v>5080</v>
      </c>
      <c r="H53" s="238">
        <v>39942</v>
      </c>
      <c r="I53" s="236">
        <f>MONTH(H53)</f>
        <v>5</v>
      </c>
      <c r="J53">
        <v>1</v>
      </c>
    </row>
    <row r="54" spans="2:10">
      <c r="B54" s="236" t="s">
        <v>452</v>
      </c>
      <c r="C54" s="236" t="s">
        <v>453</v>
      </c>
      <c r="D54" s="236" t="s">
        <v>433</v>
      </c>
      <c r="E54" s="236" t="s">
        <v>438</v>
      </c>
      <c r="F54" s="236" t="s">
        <v>430</v>
      </c>
      <c r="G54" s="237">
        <v>4802</v>
      </c>
      <c r="H54" s="238">
        <v>37434</v>
      </c>
      <c r="I54" s="236">
        <f>MONTH(H54)</f>
        <v>6</v>
      </c>
      <c r="J54">
        <v>1</v>
      </c>
    </row>
    <row r="55" spans="2:10">
      <c r="B55" s="236" t="s">
        <v>482</v>
      </c>
      <c r="C55" s="236" t="s">
        <v>483</v>
      </c>
      <c r="D55" s="236" t="s">
        <v>428</v>
      </c>
      <c r="E55" s="236" t="s">
        <v>438</v>
      </c>
      <c r="F55" s="236" t="s">
        <v>430</v>
      </c>
      <c r="G55" s="237">
        <v>4402</v>
      </c>
      <c r="H55" s="238">
        <v>39260</v>
      </c>
      <c r="I55" s="236">
        <f>MONTH(H55)</f>
        <v>6</v>
      </c>
      <c r="J55">
        <v>1</v>
      </c>
    </row>
    <row r="56" spans="2:10">
      <c r="B56" s="236" t="s">
        <v>502</v>
      </c>
      <c r="C56" s="236" t="s">
        <v>503</v>
      </c>
      <c r="D56" s="236" t="s">
        <v>433</v>
      </c>
      <c r="E56" s="236" t="s">
        <v>504</v>
      </c>
      <c r="F56" s="236" t="s">
        <v>460</v>
      </c>
      <c r="G56" s="237">
        <v>4680</v>
      </c>
      <c r="H56" s="238">
        <v>37793</v>
      </c>
      <c r="I56" s="236">
        <f>MONTH(H56)</f>
        <v>6</v>
      </c>
      <c r="J56">
        <v>1</v>
      </c>
    </row>
    <row r="57" spans="2:10">
      <c r="B57" s="236" t="s">
        <v>507</v>
      </c>
      <c r="C57" s="236" t="s">
        <v>508</v>
      </c>
      <c r="D57" s="236" t="s">
        <v>433</v>
      </c>
      <c r="E57" s="236" t="s">
        <v>504</v>
      </c>
      <c r="F57" s="236" t="s">
        <v>460</v>
      </c>
      <c r="G57" s="237">
        <v>4430</v>
      </c>
      <c r="H57" s="238">
        <v>37793</v>
      </c>
      <c r="I57" s="236">
        <f>MONTH(H57)</f>
        <v>6</v>
      </c>
      <c r="J57">
        <v>1</v>
      </c>
    </row>
    <row r="58" spans="2:10">
      <c r="B58" s="236" t="s">
        <v>509</v>
      </c>
      <c r="C58" s="236" t="s">
        <v>508</v>
      </c>
      <c r="D58" s="236" t="s">
        <v>433</v>
      </c>
      <c r="E58" s="236" t="s">
        <v>504</v>
      </c>
      <c r="F58" s="236" t="s">
        <v>460</v>
      </c>
      <c r="G58" s="237">
        <v>4430</v>
      </c>
      <c r="H58" s="238">
        <v>37793</v>
      </c>
      <c r="I58" s="236">
        <f>MONTH(H58)</f>
        <v>6</v>
      </c>
      <c r="J58">
        <v>1</v>
      </c>
    </row>
    <row r="59" spans="2:10">
      <c r="B59" s="236" t="s">
        <v>514</v>
      </c>
      <c r="C59" s="236" t="s">
        <v>515</v>
      </c>
      <c r="D59" s="236" t="s">
        <v>433</v>
      </c>
      <c r="E59" s="236" t="s">
        <v>438</v>
      </c>
      <c r="F59" s="236" t="s">
        <v>430</v>
      </c>
      <c r="G59" s="237">
        <v>4802</v>
      </c>
      <c r="H59" s="238">
        <v>37434</v>
      </c>
      <c r="I59" s="236">
        <f>MONTH(H59)</f>
        <v>6</v>
      </c>
      <c r="J59">
        <v>1</v>
      </c>
    </row>
    <row r="60" spans="2:10">
      <c r="B60" s="236" t="s">
        <v>465</v>
      </c>
      <c r="C60" s="236" t="s">
        <v>466</v>
      </c>
      <c r="D60" s="236" t="s">
        <v>433</v>
      </c>
      <c r="E60" s="236" t="s">
        <v>467</v>
      </c>
      <c r="F60" s="236" t="s">
        <v>435</v>
      </c>
      <c r="G60" s="237">
        <v>6099</v>
      </c>
      <c r="H60" s="238">
        <v>37089</v>
      </c>
      <c r="I60" s="236">
        <f>MONTH(H60)</f>
        <v>7</v>
      </c>
      <c r="J60">
        <v>1</v>
      </c>
    </row>
    <row r="61" spans="2:10">
      <c r="B61" s="236" t="s">
        <v>483</v>
      </c>
      <c r="C61" s="236" t="s">
        <v>494</v>
      </c>
      <c r="D61" s="236" t="s">
        <v>433</v>
      </c>
      <c r="E61" s="236" t="s">
        <v>467</v>
      </c>
      <c r="F61" s="236" t="s">
        <v>435</v>
      </c>
      <c r="G61" s="237">
        <v>6099</v>
      </c>
      <c r="H61" s="238">
        <v>37089</v>
      </c>
      <c r="I61" s="236">
        <f>MONTH(H61)</f>
        <v>7</v>
      </c>
      <c r="J61">
        <v>1</v>
      </c>
    </row>
    <row r="62" spans="2:10">
      <c r="B62" s="236" t="s">
        <v>495</v>
      </c>
      <c r="C62" s="236" t="s">
        <v>496</v>
      </c>
      <c r="D62" s="236" t="s">
        <v>428</v>
      </c>
      <c r="E62" s="236" t="s">
        <v>467</v>
      </c>
      <c r="F62" s="236" t="s">
        <v>435</v>
      </c>
      <c r="G62" s="237">
        <v>6099</v>
      </c>
      <c r="H62" s="238">
        <v>37089</v>
      </c>
      <c r="I62" s="236">
        <f>MONTH(H62)</f>
        <v>7</v>
      </c>
      <c r="J62">
        <v>1</v>
      </c>
    </row>
    <row r="63" spans="2:10">
      <c r="B63" s="236" t="s">
        <v>525</v>
      </c>
      <c r="C63" s="236" t="s">
        <v>526</v>
      </c>
      <c r="D63" s="236" t="s">
        <v>428</v>
      </c>
      <c r="E63" s="236" t="s">
        <v>429</v>
      </c>
      <c r="F63" s="236" t="s">
        <v>435</v>
      </c>
      <c r="G63" s="237">
        <v>2916</v>
      </c>
      <c r="H63" s="238">
        <v>40755</v>
      </c>
      <c r="I63" s="236">
        <f>MONTH(H63)</f>
        <v>7</v>
      </c>
      <c r="J63">
        <v>1</v>
      </c>
    </row>
    <row r="64" spans="2:10">
      <c r="B64" s="236" t="s">
        <v>449</v>
      </c>
      <c r="C64" s="236" t="s">
        <v>450</v>
      </c>
      <c r="D64" s="236" t="s">
        <v>433</v>
      </c>
      <c r="E64" s="236" t="s">
        <v>451</v>
      </c>
      <c r="F64" s="236" t="s">
        <v>430</v>
      </c>
      <c r="G64" s="237">
        <v>7501</v>
      </c>
      <c r="H64" s="238">
        <v>34922</v>
      </c>
      <c r="I64" s="236">
        <f>MONTH(H64)</f>
        <v>8</v>
      </c>
      <c r="J64">
        <v>1</v>
      </c>
    </row>
    <row r="65" spans="2:10">
      <c r="B65" s="236" t="s">
        <v>518</v>
      </c>
      <c r="C65" s="236" t="s">
        <v>519</v>
      </c>
      <c r="D65" s="236" t="s">
        <v>433</v>
      </c>
      <c r="E65" s="236" t="s">
        <v>451</v>
      </c>
      <c r="F65" s="236" t="s">
        <v>430</v>
      </c>
      <c r="G65" s="237">
        <v>7501</v>
      </c>
      <c r="H65" s="238">
        <v>34922</v>
      </c>
      <c r="I65" s="236">
        <f>MONTH(H65)</f>
        <v>8</v>
      </c>
      <c r="J65">
        <v>1</v>
      </c>
    </row>
    <row r="66" spans="2:10">
      <c r="B66" s="236" t="s">
        <v>431</v>
      </c>
      <c r="C66" s="236" t="s">
        <v>432</v>
      </c>
      <c r="D66" s="236" t="s">
        <v>433</v>
      </c>
      <c r="E66" s="236" t="s">
        <v>434</v>
      </c>
      <c r="F66" s="236" t="s">
        <v>435</v>
      </c>
      <c r="G66" s="237">
        <v>8451</v>
      </c>
      <c r="H66" s="238">
        <v>35675</v>
      </c>
      <c r="I66" s="236">
        <f>MONTH(H66)</f>
        <v>9</v>
      </c>
      <c r="J66">
        <v>1</v>
      </c>
    </row>
    <row r="67" spans="2:10">
      <c r="B67" s="236" t="s">
        <v>443</v>
      </c>
      <c r="C67" s="236" t="s">
        <v>444</v>
      </c>
      <c r="D67" s="236" t="s">
        <v>428</v>
      </c>
      <c r="E67" s="236" t="s">
        <v>434</v>
      </c>
      <c r="F67" s="236" t="s">
        <v>435</v>
      </c>
      <c r="G67" s="237">
        <v>7951</v>
      </c>
      <c r="H67" s="238">
        <v>35675</v>
      </c>
      <c r="I67" s="236">
        <f>MONTH(H67)</f>
        <v>9</v>
      </c>
      <c r="J67">
        <v>1</v>
      </c>
    </row>
    <row r="68" spans="2:10">
      <c r="B68" s="236" t="s">
        <v>426</v>
      </c>
      <c r="C68" s="236" t="s">
        <v>427</v>
      </c>
      <c r="D68" s="236" t="s">
        <v>428</v>
      </c>
      <c r="E68" s="236" t="s">
        <v>429</v>
      </c>
      <c r="F68" s="236" t="s">
        <v>430</v>
      </c>
      <c r="G68" s="237">
        <v>2432</v>
      </c>
      <c r="H68" s="238">
        <v>38274</v>
      </c>
      <c r="I68" s="236">
        <f>MONTH(H68)</f>
        <v>10</v>
      </c>
      <c r="J68">
        <v>1</v>
      </c>
    </row>
    <row r="69" spans="2:10">
      <c r="B69" s="236" t="s">
        <v>492</v>
      </c>
      <c r="C69" s="236" t="s">
        <v>493</v>
      </c>
      <c r="D69" s="236" t="s">
        <v>433</v>
      </c>
      <c r="E69" s="236" t="s">
        <v>429</v>
      </c>
      <c r="F69" s="236" t="s">
        <v>430</v>
      </c>
      <c r="G69" s="237">
        <v>2682</v>
      </c>
      <c r="H69" s="238">
        <v>38274</v>
      </c>
      <c r="I69" s="236">
        <f>MONTH(H69)</f>
        <v>10</v>
      </c>
      <c r="J69">
        <v>1</v>
      </c>
    </row>
    <row r="70" spans="2:10">
      <c r="B70" s="236" t="s">
        <v>461</v>
      </c>
      <c r="C70" s="236" t="s">
        <v>462</v>
      </c>
      <c r="D70" s="236" t="s">
        <v>428</v>
      </c>
      <c r="E70" s="236" t="s">
        <v>459</v>
      </c>
      <c r="F70" s="236" t="s">
        <v>460</v>
      </c>
      <c r="G70" s="237">
        <v>2982</v>
      </c>
      <c r="H70" s="238">
        <v>38663</v>
      </c>
      <c r="I70" s="236">
        <f>MONTH(H70)</f>
        <v>11</v>
      </c>
      <c r="J70">
        <v>1</v>
      </c>
    </row>
    <row r="71" spans="2:10">
      <c r="B71" s="236" t="s">
        <v>468</v>
      </c>
      <c r="C71" s="236" t="s">
        <v>469</v>
      </c>
      <c r="D71" s="236" t="s">
        <v>433</v>
      </c>
      <c r="E71" s="236" t="s">
        <v>470</v>
      </c>
      <c r="F71" s="236" t="s">
        <v>471</v>
      </c>
      <c r="G71" s="237">
        <v>4580</v>
      </c>
      <c r="H71" s="238">
        <v>37942</v>
      </c>
      <c r="I71" s="236">
        <f>MONTH(H71)</f>
        <v>11</v>
      </c>
      <c r="J71">
        <v>1</v>
      </c>
    </row>
    <row r="72" spans="2:10">
      <c r="B72" s="236" t="s">
        <v>484</v>
      </c>
      <c r="C72" s="236" t="s">
        <v>485</v>
      </c>
      <c r="D72" s="236" t="s">
        <v>433</v>
      </c>
      <c r="E72" s="236" t="s">
        <v>467</v>
      </c>
      <c r="F72" s="236" t="s">
        <v>435</v>
      </c>
      <c r="G72" s="237">
        <v>6317</v>
      </c>
      <c r="H72" s="238">
        <v>40494</v>
      </c>
      <c r="I72" s="236">
        <f>MONTH(H72)</f>
        <v>11</v>
      </c>
      <c r="J72">
        <v>1</v>
      </c>
    </row>
    <row r="73" spans="2:10">
      <c r="B73" s="236" t="s">
        <v>510</v>
      </c>
      <c r="C73" s="236" t="s">
        <v>511</v>
      </c>
      <c r="D73" s="236" t="s">
        <v>433</v>
      </c>
      <c r="E73" s="236" t="s">
        <v>467</v>
      </c>
      <c r="F73" s="236" t="s">
        <v>435</v>
      </c>
      <c r="G73" s="237">
        <v>6317</v>
      </c>
      <c r="H73" s="238">
        <v>36476</v>
      </c>
      <c r="I73" s="236">
        <f>MONTH(H73)</f>
        <v>11</v>
      </c>
      <c r="J73">
        <v>1</v>
      </c>
    </row>
    <row r="74" spans="2:10">
      <c r="B74" s="236" t="s">
        <v>516</v>
      </c>
      <c r="C74" s="236" t="s">
        <v>517</v>
      </c>
      <c r="D74" s="236" t="s">
        <v>428</v>
      </c>
      <c r="E74" s="236" t="s">
        <v>467</v>
      </c>
      <c r="F74" s="236" t="s">
        <v>435</v>
      </c>
      <c r="G74" s="237">
        <v>5317</v>
      </c>
      <c r="H74" s="238">
        <v>44147</v>
      </c>
      <c r="I74" s="236">
        <f>MONTH(H74)</f>
        <v>11</v>
      </c>
      <c r="J74">
        <v>1</v>
      </c>
    </row>
    <row r="75" spans="2:10">
      <c r="B75" s="236" t="s">
        <v>522</v>
      </c>
      <c r="C75" s="236" t="s">
        <v>523</v>
      </c>
      <c r="D75" s="236" t="s">
        <v>433</v>
      </c>
      <c r="E75" s="236" t="s">
        <v>470</v>
      </c>
      <c r="F75" s="236" t="s">
        <v>471</v>
      </c>
      <c r="G75" s="237">
        <v>4580</v>
      </c>
      <c r="H75" s="238">
        <v>37942</v>
      </c>
      <c r="I75" s="236">
        <f>MONTH(H75)</f>
        <v>11</v>
      </c>
      <c r="J75">
        <v>1</v>
      </c>
    </row>
    <row r="76" spans="2:10">
      <c r="B76" s="236" t="s">
        <v>439</v>
      </c>
      <c r="C76" s="236" t="s">
        <v>440</v>
      </c>
      <c r="D76" s="236" t="s">
        <v>428</v>
      </c>
      <c r="E76" s="236" t="s">
        <v>441</v>
      </c>
      <c r="F76" s="236" t="s">
        <v>435</v>
      </c>
      <c r="G76" s="237">
        <v>4209</v>
      </c>
      <c r="H76" s="238">
        <v>37608</v>
      </c>
      <c r="I76" s="236">
        <f>MONTH(H76)</f>
        <v>12</v>
      </c>
      <c r="J76">
        <v>1</v>
      </c>
    </row>
    <row r="77" spans="2:10">
      <c r="B77" s="236" t="s">
        <v>446</v>
      </c>
      <c r="C77" s="236" t="s">
        <v>447</v>
      </c>
      <c r="D77" s="236" t="s">
        <v>428</v>
      </c>
      <c r="E77" s="236" t="s">
        <v>448</v>
      </c>
      <c r="F77" s="236" t="s">
        <v>435</v>
      </c>
      <c r="G77" s="237">
        <v>4423</v>
      </c>
      <c r="H77" s="238">
        <v>37238</v>
      </c>
      <c r="I77" s="236">
        <f>MONTH(H77)</f>
        <v>12</v>
      </c>
      <c r="J77">
        <v>1</v>
      </c>
    </row>
    <row r="78" spans="2:10">
      <c r="B78" s="236" t="s">
        <v>454</v>
      </c>
      <c r="C78" s="236" t="s">
        <v>455</v>
      </c>
      <c r="D78" s="236" t="s">
        <v>433</v>
      </c>
      <c r="E78" s="236" t="s">
        <v>448</v>
      </c>
      <c r="F78" s="236" t="s">
        <v>435</v>
      </c>
      <c r="G78" s="237">
        <v>4673</v>
      </c>
      <c r="H78" s="238">
        <v>37238</v>
      </c>
      <c r="I78" s="236">
        <f>MONTH(H78)</f>
        <v>12</v>
      </c>
      <c r="J78">
        <v>1</v>
      </c>
    </row>
    <row r="79" spans="2:10">
      <c r="B79" s="236" t="s">
        <v>456</v>
      </c>
      <c r="C79" s="236" t="s">
        <v>457</v>
      </c>
      <c r="D79" s="236" t="s">
        <v>433</v>
      </c>
      <c r="E79" s="236" t="s">
        <v>448</v>
      </c>
      <c r="F79" s="236" t="s">
        <v>435</v>
      </c>
      <c r="G79" s="237">
        <v>4423</v>
      </c>
      <c r="H79" s="238">
        <v>37238</v>
      </c>
      <c r="I79" s="236">
        <f>MONTH(H79)</f>
        <v>12</v>
      </c>
      <c r="J79">
        <v>1</v>
      </c>
    </row>
    <row r="80" spans="2:10">
      <c r="B80" s="236" t="s">
        <v>480</v>
      </c>
      <c r="C80" s="236" t="s">
        <v>481</v>
      </c>
      <c r="D80" s="236" t="s">
        <v>428</v>
      </c>
      <c r="E80" s="236" t="s">
        <v>441</v>
      </c>
      <c r="F80" s="236" t="s">
        <v>435</v>
      </c>
      <c r="G80" s="237">
        <v>4459</v>
      </c>
      <c r="H80" s="238">
        <v>37608</v>
      </c>
      <c r="I80" s="236">
        <f>MONTH(H80)</f>
        <v>12</v>
      </c>
      <c r="J80">
        <v>1</v>
      </c>
    </row>
    <row r="81" spans="2:10">
      <c r="B81" s="236" t="s">
        <v>524</v>
      </c>
      <c r="C81" s="236" t="s">
        <v>523</v>
      </c>
      <c r="D81" s="236" t="s">
        <v>433</v>
      </c>
      <c r="E81" s="236" t="s">
        <v>441</v>
      </c>
      <c r="F81" s="236" t="s">
        <v>435</v>
      </c>
      <c r="G81" s="237">
        <v>4709</v>
      </c>
      <c r="H81" s="238">
        <v>37608</v>
      </c>
      <c r="I81" s="236">
        <f>MONTH(H81)</f>
        <v>12</v>
      </c>
      <c r="J81">
        <v>1</v>
      </c>
    </row>
  </sheetData>
  <sortState xmlns:xlrd2="http://schemas.microsoft.com/office/spreadsheetml/2017/richdata2" ref="E3:E10">
    <sortCondition ref="E3"/>
  </sortState>
  <hyperlinks>
    <hyperlink ref="A1" location="Overview!A1" display="Overview!A1" xr:uid="{1F979F2C-1E83-40F2-ABCC-0A9F659B2458}"/>
  </hyperlink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/>
  <dimension ref="A1:C8"/>
  <sheetViews>
    <sheetView topLeftCell="A9" workbookViewId="0">
      <selection activeCell="D24" sqref="D24"/>
    </sheetView>
  </sheetViews>
  <sheetFormatPr defaultColWidth="26.625" defaultRowHeight="18"/>
  <cols>
    <col min="1" max="1" width="14.125" style="18" customWidth="1"/>
    <col min="2" max="16384" width="26.625" style="18"/>
  </cols>
  <sheetData>
    <row r="1" spans="1:3" ht="30.75" customHeight="1">
      <c r="A1" s="248" t="s">
        <v>387</v>
      </c>
    </row>
    <row r="3" spans="1:3" ht="27" customHeight="1">
      <c r="B3" s="169" t="s">
        <v>389</v>
      </c>
      <c r="C3" s="169" t="s">
        <v>125</v>
      </c>
    </row>
    <row r="4" spans="1:3">
      <c r="B4" t="s">
        <v>126</v>
      </c>
      <c r="C4" s="170">
        <v>2562</v>
      </c>
    </row>
    <row r="5" spans="1:3">
      <c r="B5" t="s">
        <v>127</v>
      </c>
      <c r="C5" s="170">
        <v>1523</v>
      </c>
    </row>
    <row r="6" spans="1:3">
      <c r="B6" t="s">
        <v>128</v>
      </c>
      <c r="C6" s="170">
        <v>1236</v>
      </c>
    </row>
    <row r="7" spans="1:3">
      <c r="B7" t="s">
        <v>129</v>
      </c>
      <c r="C7" s="170">
        <v>2360</v>
      </c>
    </row>
    <row r="8" spans="1:3">
      <c r="B8" t="s">
        <v>130</v>
      </c>
      <c r="C8" s="170">
        <v>896</v>
      </c>
    </row>
  </sheetData>
  <hyperlinks>
    <hyperlink ref="A1" location="Overview!A1" display="Overview!A1" xr:uid="{CF6D8199-E0D4-4C16-BAC7-683F5EBE102C}"/>
  </hyperlinks>
  <printOptions horizontalCentered="1" verticalCentered="1" headings="1" gridLines="1"/>
  <pageMargins left="0.74803149606299213" right="0.74803149606299213" top="0.98425196850393704" bottom="0.98425196850393704" header="0.51181102362204722" footer="0.51181102362204722"/>
  <pageSetup paperSize="9" orientation="landscape" horizontalDpi="360" verticalDpi="360" r:id="rId1"/>
  <headerFooter alignWithMargins="0">
    <oddHeader>&amp;C&amp;F</oddHeader>
    <oddFooter>&amp;LJ. Constant&amp;C&amp;A&amp;RKey Job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/>
  <dimension ref="A1:D8"/>
  <sheetViews>
    <sheetView workbookViewId="0">
      <selection activeCell="D24" sqref="D24"/>
    </sheetView>
  </sheetViews>
  <sheetFormatPr defaultColWidth="9" defaultRowHeight="12.75"/>
  <cols>
    <col min="1" max="1" width="9.875" style="17" customWidth="1"/>
    <col min="2" max="2" width="14.875" style="17" bestFit="1" customWidth="1"/>
    <col min="3" max="3" width="6.875" style="17" bestFit="1" customWidth="1"/>
    <col min="4" max="16384" width="9" style="17"/>
  </cols>
  <sheetData>
    <row r="1" spans="1:4" ht="30.75" customHeight="1">
      <c r="A1" s="248" t="s">
        <v>387</v>
      </c>
    </row>
    <row r="3" spans="1:4" ht="27" customHeight="1">
      <c r="B3" s="169" t="s">
        <v>389</v>
      </c>
      <c r="C3" s="169" t="s">
        <v>125</v>
      </c>
      <c r="D3" s="169">
        <v>2016</v>
      </c>
    </row>
    <row r="4" spans="1:4" ht="14.25">
      <c r="B4" t="s">
        <v>126</v>
      </c>
      <c r="C4" s="170">
        <v>2562</v>
      </c>
      <c r="D4" s="170">
        <v>2415</v>
      </c>
    </row>
    <row r="5" spans="1:4" ht="14.25">
      <c r="B5" t="s">
        <v>127</v>
      </c>
      <c r="C5" s="170">
        <v>1523</v>
      </c>
      <c r="D5" s="170">
        <v>1865</v>
      </c>
    </row>
    <row r="6" spans="1:4" ht="14.25">
      <c r="B6" t="s">
        <v>128</v>
      </c>
      <c r="C6" s="170">
        <v>1236</v>
      </c>
      <c r="D6" s="170">
        <v>899</v>
      </c>
    </row>
    <row r="7" spans="1:4" ht="14.25">
      <c r="B7" t="s">
        <v>129</v>
      </c>
      <c r="C7" s="170">
        <v>2360</v>
      </c>
      <c r="D7" s="170">
        <v>2963</v>
      </c>
    </row>
    <row r="8" spans="1:4" ht="14.25">
      <c r="B8" t="s">
        <v>130</v>
      </c>
      <c r="C8" s="170">
        <v>896</v>
      </c>
      <c r="D8" s="170">
        <v>900</v>
      </c>
    </row>
  </sheetData>
  <hyperlinks>
    <hyperlink ref="A1" location="Overview!A1" display="Overview!A1" xr:uid="{658B2E9A-D043-4F98-A3C6-59A0EDEBCE79}"/>
  </hyperlinks>
  <printOptions horizontalCentered="1" verticalCentered="1" headings="1" gridLines="1"/>
  <pageMargins left="0.74803149606299213" right="0.74803149606299213" top="0.98425196850393704" bottom="0.98425196850393704" header="0.51181102362204722" footer="0.51181102362204722"/>
  <pageSetup paperSize="9" orientation="landscape" horizontalDpi="360" verticalDpi="360" r:id="rId1"/>
  <headerFooter alignWithMargins="0">
    <oddHeader>&amp;C&amp;F</oddHeader>
    <oddFooter>&amp;LJ. Constant&amp;C&amp;A&amp;RKey Job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26</vt:i4>
      </vt:variant>
      <vt:variant>
        <vt:lpstr>Named Ranges</vt:lpstr>
      </vt:variant>
      <vt:variant>
        <vt:i4>17</vt:i4>
      </vt:variant>
    </vt:vector>
  </HeadingPairs>
  <TitlesOfParts>
    <vt:vector size="43" baseType="lpstr">
      <vt:lpstr>Overview</vt:lpstr>
      <vt:lpstr>Stacked Bars</vt:lpstr>
      <vt:lpstr>Logarithmique</vt:lpstr>
      <vt:lpstr>Pareto</vt:lpstr>
      <vt:lpstr>Age pyramid</vt:lpstr>
      <vt:lpstr>Doughnut</vt:lpstr>
      <vt:lpstr>Histogram</vt:lpstr>
      <vt:lpstr>Data Pie - Mini</vt:lpstr>
      <vt:lpstr>Data Dougnut</vt:lpstr>
      <vt:lpstr>Compare - Radar</vt:lpstr>
      <vt:lpstr>XY Scatter</vt:lpstr>
      <vt:lpstr>Ladder - old</vt:lpstr>
      <vt:lpstr>New charts 365</vt:lpstr>
      <vt:lpstr>Bubble vb</vt:lpstr>
      <vt:lpstr>Doc Distributie</vt:lpstr>
      <vt:lpstr>Tornado Final </vt:lpstr>
      <vt:lpstr>KPI Chart</vt:lpstr>
      <vt:lpstr>WaffleChart</vt:lpstr>
      <vt:lpstr>Waffle Chart source</vt:lpstr>
      <vt:lpstr>Error bars</vt:lpstr>
      <vt:lpstr>Todays date</vt:lpstr>
      <vt:lpstr>Stock</vt:lpstr>
      <vt:lpstr>Power Sales</vt:lpstr>
      <vt:lpstr>US Salaries</vt:lpstr>
      <vt:lpstr>World Time Zones</vt:lpstr>
      <vt:lpstr>Issue Log</vt:lpstr>
      <vt:lpstr>'Doc Distributie'!CompDocs1</vt:lpstr>
      <vt:lpstr>'Doc Distributie'!CompDocs2</vt:lpstr>
      <vt:lpstr>'Doc Distributie'!CompDocs3</vt:lpstr>
      <vt:lpstr>'Doc Distributie'!CompDocs4</vt:lpstr>
      <vt:lpstr>'Doc Distributie'!CompDocs5</vt:lpstr>
      <vt:lpstr>'Doc Distributie'!CompDocs6</vt:lpstr>
      <vt:lpstr>issueCloseDates</vt:lpstr>
      <vt:lpstr>issueOpenDates</vt:lpstr>
      <vt:lpstr>issuePriorities</vt:lpstr>
      <vt:lpstr>issueTable</vt:lpstr>
      <vt:lpstr>lstJobs</vt:lpstr>
      <vt:lpstr>'Doc Distributie'!OwnDocs1</vt:lpstr>
      <vt:lpstr>'Doc Distributie'!OwnDocs2</vt:lpstr>
      <vt:lpstr>'Doc Distributie'!OwnDocs3</vt:lpstr>
      <vt:lpstr>'Doc Distributie'!OwnDocs4</vt:lpstr>
      <vt:lpstr>'Doc Distributie'!OwnDocs5</vt:lpstr>
      <vt:lpstr>'Doc Distributie'!OwnDocs6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Danny</dc:creator>
  <cp:lastModifiedBy>DP</cp:lastModifiedBy>
  <dcterms:created xsi:type="dcterms:W3CDTF">2015-07-14T16:14:59Z</dcterms:created>
  <dcterms:modified xsi:type="dcterms:W3CDTF">2023-10-26T13:57:17Z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defa4170-0d19-0005-0004-bc88714345d2_Enabled">
    <vt:lpwstr>true</vt:lpwstr>
  </property>
  <property fmtid="{D5CDD505-2E9C-101B-9397-08002B2CF9AE}" pid="3" name="MSIP_Label_defa4170-0d19-0005-0004-bc88714345d2_SetDate">
    <vt:lpwstr>2023-06-13T19:45:03Z</vt:lpwstr>
  </property>
  <property fmtid="{D5CDD505-2E9C-101B-9397-08002B2CF9AE}" pid="4" name="MSIP_Label_defa4170-0d19-0005-0004-bc88714345d2_Method">
    <vt:lpwstr>Standard</vt:lpwstr>
  </property>
  <property fmtid="{D5CDD505-2E9C-101B-9397-08002B2CF9AE}" pid="5" name="MSIP_Label_defa4170-0d19-0005-0004-bc88714345d2_Name">
    <vt:lpwstr>defa4170-0d19-0005-0004-bc88714345d2</vt:lpwstr>
  </property>
  <property fmtid="{D5CDD505-2E9C-101B-9397-08002B2CF9AE}" pid="6" name="MSIP_Label_defa4170-0d19-0005-0004-bc88714345d2_SiteId">
    <vt:lpwstr>c2d2fea2-5c86-4b8c-8d7b-6eb4b94f1f05</vt:lpwstr>
  </property>
  <property fmtid="{D5CDD505-2E9C-101B-9397-08002B2CF9AE}" pid="7" name="MSIP_Label_defa4170-0d19-0005-0004-bc88714345d2_ActionId">
    <vt:lpwstr>e6a610ff-d8a2-49e7-af4b-60044564e618</vt:lpwstr>
  </property>
  <property fmtid="{D5CDD505-2E9C-101B-9397-08002B2CF9AE}" pid="8" name="MSIP_Label_defa4170-0d19-0005-0004-bc88714345d2_ContentBits">
    <vt:lpwstr>0</vt:lpwstr>
  </property>
</Properties>
</file>